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440" yWindow="500" windowWidth="32760" windowHeight="27180" tabRatio="446" activeTab="0"/>
  </bookViews>
  <sheets>
    <sheet name="Fondo comparto" sheetId="1" r:id="rId1"/>
    <sheet name="Calcolo limite" sheetId="2" r:id="rId2"/>
  </sheets>
  <definedNames>
    <definedName name="OLE_LINK2">#N/A</definedName>
  </definedNames>
  <calcPr fullCalcOnLoad="1"/>
</workbook>
</file>

<file path=xl/sharedStrings.xml><?xml version="1.0" encoding="utf-8"?>
<sst xmlns="http://schemas.openxmlformats.org/spreadsheetml/2006/main" count="137" uniqueCount="127">
  <si>
    <t>IMPORTI</t>
  </si>
  <si>
    <t>UTILIZZO RISORSE VARIABILI</t>
  </si>
  <si>
    <t>RIEPILOGO GENERALE</t>
  </si>
  <si>
    <t>TOTALE UTILIZZO</t>
  </si>
  <si>
    <t>DISPONIBILITA'</t>
  </si>
  <si>
    <t>RISORSE CHE NON TRANSITANO NEL FONDO</t>
  </si>
  <si>
    <t>TOTALE RISORSE DISPONIBILI</t>
  </si>
  <si>
    <t>FONTI DI FINANZIAMENTO STABILI</t>
  </si>
  <si>
    <t>SOMMA RISORSE STABILI</t>
  </si>
  <si>
    <t>FONTI DI FINANZIAMENTO VARIABILI NON SOGGETTE AL LIMITE</t>
  </si>
  <si>
    <t>SOMMA RISORSE VARIABILI NON SOGGETTE AL LIMITE</t>
  </si>
  <si>
    <t>SOMMA RISORSE VARIABILI SOGGETTE AL LIMITE</t>
  </si>
  <si>
    <t>FONTI DI FINANZIAMENTO VARIABILI SOGGETTE AL LIMITE</t>
  </si>
  <si>
    <t>UTILIZZO RISORSE STABILI</t>
  </si>
  <si>
    <t>SOMMA UTILIZZO RISORSE STABILI</t>
  </si>
  <si>
    <t>SOMMA UTILIZZO RISORSE VARIABILI</t>
  </si>
  <si>
    <t>Fondo lavoro straordinario  (ART. 14 CCNL 01.04.1999)</t>
  </si>
  <si>
    <r>
      <rPr>
        <b/>
        <sz val="10"/>
        <color indexed="8"/>
        <rFont val="Calibri"/>
        <family val="2"/>
      </rPr>
      <t>Eventuale taglio del fondo storicizzato</t>
    </r>
    <r>
      <rPr>
        <sz val="10"/>
        <color indexed="8"/>
        <rFont val="Calibri"/>
        <family val="2"/>
      </rPr>
      <t xml:space="preserve"> - Art. 9 comma 2 bis D.L. n.78/2010 convertito in L.122/2010 Per il triennio 2011/2013 il tetto dei fondi per le risorse decentrate dei dipendenti e dei dirigenti non può superare quello del 2010 ed è ridotto automaticamente in proporzione alla riduzione del personale in servizio e s.m.i. da sottrarre (da inserire solo se l'importo annuale non è stato già ricompreso nell'unico importo storicizzato).</t>
    </r>
  </si>
  <si>
    <r>
      <rPr>
        <b/>
        <sz val="10"/>
        <color indexed="8"/>
        <rFont val="Calibri"/>
        <family val="2"/>
      </rPr>
      <t>Eventuali riduzioni del fondo</t>
    </r>
    <r>
      <rPr>
        <sz val="10"/>
        <color indexed="8"/>
        <rFont val="Calibri"/>
        <family val="2"/>
      </rPr>
      <t xml:space="preserve"> per personale ATA, posizioni organizzative, processi di esternalizzazione o trasferimento di personale</t>
    </r>
  </si>
  <si>
    <r>
      <rPr>
        <b/>
        <sz val="10"/>
        <rFont val="Calibri"/>
        <family val="2"/>
      </rPr>
      <t xml:space="preserve">Art. 4 del CCNL del 5/10/2001 c. 3), art. 15 c. 1 lett. k) CCNL 01.041999 - art. 67 del CCNL del 21.02.2018 c. 3 lett. c) </t>
    </r>
    <r>
      <rPr>
        <sz val="10"/>
        <rFont val="Calibri"/>
        <family val="2"/>
      </rPr>
      <t>Ricomprende sia le risorse derivanti dalla applicazione dell’art. 3, comma 57 della legge n. 662 del 1996 e dall’art. 59, comma 1, lett. p) del D. Lgs.n.446 del 1997 (recupero evasione ICI), sia le ulteriori risorse correlate agli effetti applicativi dell’art. 12, comma 1, lett. b) del D.L. n. 437 del 1996, convertito nella legge n. 556 del 1996.</t>
    </r>
  </si>
  <si>
    <t>TOTALE RISORSE EFFETTIVAMENTE DISPONIBILI</t>
  </si>
  <si>
    <r>
      <rPr>
        <b/>
        <sz val="10"/>
        <color indexed="8"/>
        <rFont val="Calibri"/>
        <family val="2"/>
      </rPr>
      <t>Art. 4 del CCNL 5/10/2001 c. 2</t>
    </r>
    <r>
      <rPr>
        <sz val="10"/>
        <color indexed="8"/>
        <rFont val="Calibri"/>
        <family val="2"/>
      </rPr>
      <t xml:space="preserve"> </t>
    </r>
    <r>
      <rPr>
        <b/>
        <sz val="10"/>
        <color indexed="8"/>
        <rFont val="Calibri"/>
        <family val="2"/>
      </rPr>
      <t>- art. 67 del CCNL del 21.05.2018 c. 3 lett. d)</t>
    </r>
    <r>
      <rPr>
        <sz val="10"/>
        <color indexed="8"/>
        <rFont val="Calibri"/>
        <family val="2"/>
      </rPr>
      <t xml:space="preserve"> Integrazione risorse dell’importo mensile residuo della retribuzione individuale di anzianità e degli assegni ad personam in godimento da parte del personale comunque cessato nell'anno in corso.</t>
    </r>
  </si>
  <si>
    <r>
      <rPr>
        <b/>
        <sz val="10"/>
        <color indexed="8"/>
        <rFont val="Calibri"/>
        <family val="2"/>
      </rPr>
      <t xml:space="preserve">Art. 54 CCNL 14/9/2000 - Art. 67 del CCNL del 21.05.2018 c. 3 lett. f) </t>
    </r>
    <r>
      <rPr>
        <sz val="10"/>
        <color indexed="8"/>
        <rFont val="Calibri"/>
        <family val="2"/>
      </rPr>
      <t>Quota parte rimborso spese per notificazione atti dell’amministrazione finanziaria (messi notificatori).</t>
    </r>
  </si>
  <si>
    <r>
      <rPr>
        <b/>
        <sz val="10"/>
        <color indexed="8"/>
        <rFont val="Calibri"/>
        <family val="2"/>
      </rPr>
      <t xml:space="preserve">Art. 67 del CCNL del 21.05.2018 c. 3 lett. g) </t>
    </r>
    <r>
      <rPr>
        <sz val="10"/>
        <color indexed="8"/>
        <rFont val="Calibri"/>
        <family val="2"/>
      </rPr>
      <t>Risorse destinate ai trattamenti accessori personale delle case da gioco.</t>
    </r>
  </si>
  <si>
    <r>
      <rPr>
        <b/>
        <sz val="10"/>
        <color indexed="8"/>
        <rFont val="Calibri"/>
        <family val="2"/>
      </rPr>
      <t xml:space="preserve">Art. 67 del CCNL del 21.05.2018 c. 3 lett. k) </t>
    </r>
    <r>
      <rPr>
        <sz val="10"/>
        <color indexed="8"/>
        <rFont val="Calibri"/>
        <family val="2"/>
      </rPr>
      <t>Integrazione all'art. 62 del CCNL del 21.02.2018 c. 2 lett. e) somme connesse al trattamento economico accessorio del personale trasferito agli enti del comparto a seguito processi di decentramento e delega di funzioni.</t>
    </r>
  </si>
  <si>
    <r>
      <rPr>
        <b/>
        <sz val="10"/>
        <color indexed="8"/>
        <rFont val="Calibri"/>
        <family val="2"/>
      </rPr>
      <t>Art. 67 del CCNL del 21.05.2018 c. 3 lett. j)</t>
    </r>
    <r>
      <rPr>
        <sz val="10"/>
        <color indexed="8"/>
        <rFont val="Calibri"/>
        <family val="2"/>
      </rPr>
      <t xml:space="preserve"> Per le Regioni a statuto ordinario e Città Metropolitane ai sensi dell'art. 23 c. 4 del dlgs 75/2017 incremento percetuale dell'importo di cui all'art. 67 c. 1 e 2.</t>
    </r>
  </si>
  <si>
    <t>ammontare parziale salario accessorio anno corrente</t>
  </si>
  <si>
    <t>valore unitario medio salario accessorio anno 2018</t>
  </si>
  <si>
    <t>ammontare salario accessorio anno 2018</t>
  </si>
  <si>
    <r>
      <rPr>
        <b/>
        <sz val="10"/>
        <color indexed="8"/>
        <rFont val="Calibri"/>
        <family val="2"/>
      </rPr>
      <t>Art. 15 del CCNL 1/4/1999 c. 1 lett. d) - Art. 67 del CCNL del 21.05.2018 c. 3 lett. a)</t>
    </r>
    <r>
      <rPr>
        <sz val="10"/>
        <color indexed="8"/>
        <rFont val="Calibri"/>
        <family val="2"/>
      </rPr>
      <t xml:space="preserve"> Somme derivanti dall’attuazione dell’art. 43, L. 449/1997 (contratti di nuove sponsorizzazione – convenzioni – contributi dell’utenza).</t>
    </r>
  </si>
  <si>
    <r>
      <rPr>
        <b/>
        <sz val="10"/>
        <color indexed="8"/>
        <rFont val="Calibri"/>
        <family val="2"/>
      </rPr>
      <t xml:space="preserve">Art. 15 c.1 lett. k) CCNL 1998-2001 - art. 67 del CCNL del 21.05.2018 c. 3 lett. c) </t>
    </r>
    <r>
      <rPr>
        <sz val="10"/>
        <color indexed="8"/>
        <rFont val="Calibri"/>
        <family val="2"/>
      </rPr>
      <t>Incentivi per funzioni tecniche, art. 113 dlgs 50/2016, art. 76 dlgs 56/2017, per condono edilizio, per repressione illeciti edilizi, indennità centralinisti non vedenti.</t>
    </r>
  </si>
  <si>
    <r>
      <rPr>
        <b/>
        <sz val="10"/>
        <color indexed="8"/>
        <rFont val="Calibri"/>
        <family val="2"/>
      </rPr>
      <t xml:space="preserve">Art. 15, comma 1, del CCNL 1/4/1999 lett. m) - Art. 67 del CCNL del 21.05.2018 c. 3 lett. e) </t>
    </r>
    <r>
      <rPr>
        <sz val="10"/>
        <color indexed="8"/>
        <rFont val="Calibri"/>
        <family val="2"/>
      </rPr>
      <t>Eventuali risparmi derivanti dalla applicazione della disciplina dello straordinario di cui all’art. 14.</t>
    </r>
  </si>
  <si>
    <t>fondo salario accessorio anno corrente</t>
  </si>
  <si>
    <t>limite salario accessorio anno 2016</t>
  </si>
  <si>
    <t>personale in servizio al 31.12.2018</t>
  </si>
  <si>
    <t>personale in servizio anno corrente alla data della determinazione del fondo</t>
  </si>
  <si>
    <r>
      <rPr>
        <b/>
        <sz val="10"/>
        <color indexed="8"/>
        <rFont val="Calibri"/>
        <family val="2"/>
      </rPr>
      <t>Art. 15 del CCNL 1/4/1999 c. 1 lett. d) - Art. 67 del CCNL del 21.05.2018 c. 3 lett. a)</t>
    </r>
    <r>
      <rPr>
        <sz val="10"/>
        <color indexed="8"/>
        <rFont val="Calibri"/>
        <family val="2"/>
      </rPr>
      <t xml:space="preserve"> Somme derivanti dall’attuazione dell’art. 43, L. 449/1997 (contratti di  sponsorizzazione – convenzioni – contributi dell’utenza già esistenti).</t>
    </r>
  </si>
  <si>
    <t>valore unitario medio salario accessorio anno corrente</t>
  </si>
  <si>
    <t>differenza valore unitario medio</t>
  </si>
  <si>
    <t>fondo salario accessorio anno 2018</t>
  </si>
  <si>
    <t>fondo salario accessorio anno 2016</t>
  </si>
  <si>
    <t>fondo dirigenza anno 2016</t>
  </si>
  <si>
    <t>fondo straordinario anno 2016</t>
  </si>
  <si>
    <t>eventuali altre voci accessorie anno 2016</t>
  </si>
  <si>
    <t>fondo dirigenza anno corrente</t>
  </si>
  <si>
    <t>fondo straordinario anno corrente</t>
  </si>
  <si>
    <t>eventuali altre voci accessorie anno corrente</t>
  </si>
  <si>
    <t>eventuale disponibilità incremento fondo anno corrente rispetto anno 2018</t>
  </si>
  <si>
    <t>www.carmignaniconsulenza.com</t>
  </si>
  <si>
    <t>incremento realizzabile per l'anno corrente</t>
  </si>
  <si>
    <t>Calcolo del rispetto del valore unitario medio del salario accessorio rispetto l'anno 2018</t>
  </si>
  <si>
    <t>Calcolo del rispetto del limite complessivo del salario accessorio rispetto l'anno 2016</t>
  </si>
  <si>
    <r>
      <rPr>
        <b/>
        <sz val="10"/>
        <color indexed="8"/>
        <rFont val="Calibri"/>
        <family val="2"/>
      </rPr>
      <t>Art. 18 c. lett. h) e Art. 67 del CCNL del 21.05.2018 c. 3 lett. c)</t>
    </r>
    <r>
      <rPr>
        <sz val="10"/>
        <color indexed="8"/>
        <rFont val="Calibri"/>
        <family val="2"/>
      </rPr>
      <t xml:space="preserve"> Incentivi spese del giudizio, compensi censimento e ISTAT.</t>
    </r>
  </si>
  <si>
    <t>salario accessorio segretario generale anno corrente</t>
  </si>
  <si>
    <t>salario accessorio segretario generale anno 2016</t>
  </si>
  <si>
    <r>
      <rPr>
        <b/>
        <sz val="10"/>
        <color indexed="8"/>
        <rFont val="Calibri"/>
        <family val="2"/>
      </rPr>
      <t xml:space="preserve">Art. 67 c. 1 CCNL 21.05.2018 </t>
    </r>
    <r>
      <rPr>
        <sz val="10"/>
        <color indexed="8"/>
        <rFont val="Calibri"/>
        <family val="2"/>
      </rPr>
      <t>decurtazione fondo posizioni organizzative e alte professionalità, compreso il risultato, per gli enti con la dirigenza.</t>
    </r>
  </si>
  <si>
    <r>
      <rPr>
        <b/>
        <sz val="10"/>
        <color indexed="8"/>
        <rFont val="Calibri"/>
        <family val="2"/>
      </rPr>
      <t>Art. 33 c. 2 dl 34/2019</t>
    </r>
    <r>
      <rPr>
        <sz val="10"/>
        <color indexed="8"/>
        <rFont val="Calibri"/>
        <family val="2"/>
      </rPr>
      <t xml:space="preserve"> Eventuale incremento salario accessorio in deroga realizzabile nell'anno.</t>
    </r>
  </si>
  <si>
    <t>eventuale nuovo limite salario accessorio anno corrente</t>
  </si>
  <si>
    <t>CALCOLO DEL RISPETTO DEI LIMITI DEL SALARIO ACCESSORIO</t>
  </si>
  <si>
    <r>
      <t xml:space="preserve">Art. 23 c. 2 dlgs 75/2017 Eventuale decurtazione annuale </t>
    </r>
    <r>
      <rPr>
        <i/>
        <sz val="10"/>
        <color indexed="8"/>
        <rFont val="Calibri"/>
        <family val="2"/>
      </rPr>
      <t>rispetto il tetto complessivo del salario accessorio dell'anno 2016</t>
    </r>
    <r>
      <rPr>
        <i/>
        <sz val="10"/>
        <color indexed="8"/>
        <rFont val="Calibri"/>
        <family val="2"/>
      </rPr>
      <t>.</t>
    </r>
  </si>
  <si>
    <r>
      <rPr>
        <b/>
        <sz val="10"/>
        <color indexed="8"/>
        <rFont val="Calibri"/>
        <family val="2"/>
      </rPr>
      <t>Dl 135/2018 art. 11 c. 1 lett. b)</t>
    </r>
    <r>
      <rPr>
        <sz val="10"/>
        <color indexed="8"/>
        <rFont val="Calibri"/>
        <family val="2"/>
      </rPr>
      <t xml:space="preserve"> Risorse accessorie eventuali per le assunzioni finanziate in deroga</t>
    </r>
    <r>
      <rPr>
        <sz val="10"/>
        <color indexed="8"/>
        <rFont val="Calibri"/>
        <family val="2"/>
      </rPr>
      <t>.</t>
    </r>
  </si>
  <si>
    <t>Eventuale aumento o decurtazione sul fondo corrente rispetto l'anno 2016</t>
  </si>
  <si>
    <t>Aumento sul fondo corrente rispetto l'anno 2018 oltre il limite dell'anno 2016</t>
  </si>
  <si>
    <r>
      <rPr>
        <b/>
        <sz val="10"/>
        <color indexed="8"/>
        <rFont val="Calibri"/>
        <family val="2"/>
      </rPr>
      <t>Art. 79 c. 1 lett. d) CCNL 2022</t>
    </r>
    <r>
      <rPr>
        <sz val="10"/>
        <color indexed="8"/>
        <rFont val="Calibri"/>
        <family val="2"/>
      </rPr>
      <t xml:space="preserve"> differenziali stipendiali personale in servizio nell'anno 2022.</t>
    </r>
  </si>
  <si>
    <r>
      <rPr>
        <b/>
        <sz val="10"/>
        <color indexed="8"/>
        <rFont val="Calibri"/>
        <family val="2"/>
      </rPr>
      <t>Art. 79 c. 1-bis CCNL 2022</t>
    </r>
    <r>
      <rPr>
        <sz val="10"/>
        <color indexed="8"/>
        <rFont val="Calibri"/>
        <family val="2"/>
      </rPr>
      <t xml:space="preserve"> differenze stipendiali personale inquadrato in B3 e D3.</t>
    </r>
  </si>
  <si>
    <r>
      <rPr>
        <b/>
        <sz val="10"/>
        <color indexed="8"/>
        <rFont val="Calibri"/>
        <family val="2"/>
      </rPr>
      <t>Art. 79 c. 3 CCNL 2022</t>
    </r>
    <r>
      <rPr>
        <sz val="10"/>
        <color indexed="8"/>
        <rFont val="Calibri"/>
        <family val="2"/>
      </rPr>
      <t xml:space="preserve"> 0,22% del monte salari anno 2018 con decorrenza dal 01.01.2022, quota d'incremento del fondo proporzionale.</t>
    </r>
  </si>
  <si>
    <t>Quota incremento proporzionale 0,22% fondo posizioni organizzative a decorrere dal 2022 (fuori dal limite)</t>
  </si>
  <si>
    <r>
      <rPr>
        <b/>
        <sz val="10"/>
        <color indexed="8"/>
        <rFont val="Calibri"/>
        <family val="2"/>
      </rPr>
      <t>Art. 79 c. 1 lett. c) CCNL 2022</t>
    </r>
    <r>
      <rPr>
        <sz val="10"/>
        <color indexed="8"/>
        <rFont val="Calibri"/>
        <family val="2"/>
      </rPr>
      <t xml:space="preserve"> risorse stanziate dagli enti in caso di incremento stabile della consistenza di personale, in coerenza con il piano dei fabbisogni, al fine di sostenere gli oneri dei maggiori trattamenti economici del personale.</t>
    </r>
  </si>
  <si>
    <r>
      <t xml:space="preserve">Art. 79 c. 1 CCNL 2022. Art. 67 del CCNL 2018 c. 1 </t>
    </r>
    <r>
      <rPr>
        <sz val="10"/>
        <color indexed="8"/>
        <rFont val="Calibri"/>
        <family val="2"/>
      </rPr>
      <t>Unico importo del fondo del salario accessorio consolidato all'anno 2017.</t>
    </r>
  </si>
  <si>
    <r>
      <t xml:space="preserve">Art. 79 c. 1 CCNL 2022. Art. 67 del CCNL 2018 c. 1 </t>
    </r>
    <r>
      <rPr>
        <sz val="10"/>
        <color indexed="8"/>
        <rFont val="Calibri"/>
        <family val="2"/>
      </rPr>
      <t>Alte professionalità 0,20% monte salari 2001, esclusa la quota relativa all dirigenza, nel caso in cui tali risorse non siano state utilizzate (da inserire solo se l'importo annuale non è stato già ricompreso nell'unico importo storicizzato).</t>
    </r>
  </si>
  <si>
    <r>
      <t xml:space="preserve">Art. 79 c. 1 CCNL 2022. Art. 67 del CCNL 2018 c. 2 lett. a) </t>
    </r>
    <r>
      <rPr>
        <sz val="10"/>
        <color indexed="8"/>
        <rFont val="Calibri"/>
        <family val="2"/>
      </rPr>
      <t>Incremento di 83,20 per unità di personale in servizio al 31.12.2015 a valere dall'anno 2019 (risorse non soggette al limite).</t>
    </r>
  </si>
  <si>
    <r>
      <t xml:space="preserve">Art. 79 c. 1 CCNL 2022. Art. 67 del CCNL 2018 c. 2 lett. b) </t>
    </r>
    <r>
      <rPr>
        <sz val="10"/>
        <color indexed="8"/>
        <rFont val="Calibri"/>
        <family val="2"/>
      </rPr>
      <t>Incrementi stipendiali differenziali previsti dall'art. 64 per il personale in servizio (risorse non soggette al limite).</t>
    </r>
  </si>
  <si>
    <r>
      <rPr>
        <b/>
        <sz val="10"/>
        <color indexed="8"/>
        <rFont val="Calibri"/>
        <family val="2"/>
      </rPr>
      <t>Art. 79 c. 1 CCNL 2022. Art. 4 del CCNL 2001 c. 2</t>
    </r>
    <r>
      <rPr>
        <sz val="10"/>
        <color indexed="8"/>
        <rFont val="Calibri"/>
        <family val="2"/>
      </rPr>
      <t xml:space="preserve"> </t>
    </r>
    <r>
      <rPr>
        <b/>
        <sz val="10"/>
        <color indexed="8"/>
        <rFont val="Calibri"/>
        <family val="2"/>
      </rPr>
      <t>- art. 67 del CCNL 2018 c. 2 lett. c)</t>
    </r>
    <r>
      <rPr>
        <sz val="10"/>
        <color indexed="8"/>
        <rFont val="Calibri"/>
        <family val="2"/>
      </rPr>
      <t xml:space="preserve"> Integrazione risorse dell’importo annuo della retribuzione individuale di anzianità e degli assegni ad personam in godimento da parte del personale comunque cessato dal servizio l'anno precedente (da inserire solo le nuove risorse che si liberano a partire dalle cessazioni verificatesi nell'anno precedente).</t>
    </r>
  </si>
  <si>
    <r>
      <rPr>
        <b/>
        <sz val="10"/>
        <color indexed="8"/>
        <rFont val="Calibri"/>
        <family val="2"/>
      </rPr>
      <t>Art. 79 c. 1 CCNL 2022. Art. 67 del CCNL 2018 c. 2 lett. d)</t>
    </r>
    <r>
      <rPr>
        <sz val="10"/>
        <color indexed="8"/>
        <rFont val="Calibri"/>
        <family val="2"/>
      </rPr>
      <t xml:space="preserve"> Eventuali risorse riassorbite ai sensi dell’art. 2, comma 3 del decreto legislativo 30 marzo 2001, n. 165/2001 (trattamenti economici più favorevoli in godimento).</t>
    </r>
  </si>
  <si>
    <r>
      <rPr>
        <b/>
        <sz val="10"/>
        <color indexed="8"/>
        <rFont val="Calibri"/>
        <family val="2"/>
      </rPr>
      <t xml:space="preserve">Art. 79 c. 1 CCNL 2022. Art. 15 del CCNL 1999 c. 1 lett. l) - art. 67 del CCNL 2018 c. 2 lett. e) </t>
    </r>
    <r>
      <rPr>
        <sz val="10"/>
        <color indexed="8"/>
        <rFont val="Calibri"/>
        <family val="2"/>
      </rPr>
      <t>Somme connesse al trattamento economico accessorio del personale trasferito agli enti del comparto a seguito processi di decentramento e delega di funzioni.</t>
    </r>
  </si>
  <si>
    <r>
      <t xml:space="preserve">Art. 79 c. 1 CCNL 2022. Art. 15 del CCNL 1999 c. 1 lett. i) - art. 67 del CCNL 2018 c. 2 lett. f) </t>
    </r>
    <r>
      <rPr>
        <sz val="10"/>
        <color indexed="8"/>
        <rFont val="Calibri"/>
        <family val="2"/>
      </rPr>
      <t>Per le Regioni, quota minori oneri dalla riduzione stabile di posti in organico qualifica dirigenziale, fino a 0,2% monte salari della stessa dirigenza, da destinare al fondo di cui all’art. 17, c. 2, lett. c); sono fatti salvi gli accordi di miglior favore.</t>
    </r>
  </si>
  <si>
    <r>
      <t>Art. 79 c. 1 CCNL 2022. Art. 14 del CCNL 1999 c. 3</t>
    </r>
    <r>
      <rPr>
        <sz val="10"/>
        <color indexed="8"/>
        <rFont val="Calibri"/>
        <family val="2"/>
      </rPr>
      <t xml:space="preserve"> </t>
    </r>
    <r>
      <rPr>
        <b/>
        <sz val="10"/>
        <color indexed="8"/>
        <rFont val="Calibri"/>
        <family val="2"/>
      </rPr>
      <t>- art. 67 del CCNL 2018 c. 2 lett. g)</t>
    </r>
    <r>
      <rPr>
        <sz val="10"/>
        <color indexed="8"/>
        <rFont val="Calibri"/>
        <family val="2"/>
      </rPr>
      <t xml:space="preserve"> Riduzione stabile dello straordinario.</t>
    </r>
  </si>
  <si>
    <r>
      <rPr>
        <b/>
        <sz val="10"/>
        <color indexed="8"/>
        <rFont val="Calibri"/>
        <family val="2"/>
      </rPr>
      <t>Art. 79 c. 3 CCNL 2022</t>
    </r>
    <r>
      <rPr>
        <sz val="10"/>
        <color indexed="8"/>
        <rFont val="Calibri"/>
        <family val="2"/>
      </rPr>
      <t xml:space="preserve"> 0,22% del monte salari anno 2018 con decorrenza dal 01.01.2022, quota d'incremento del fondo proporzionale, una tantum annualità 2022.</t>
    </r>
  </si>
  <si>
    <r>
      <rPr>
        <b/>
        <sz val="10"/>
        <color indexed="8"/>
        <rFont val="Calibri"/>
        <family val="2"/>
      </rPr>
      <t>Art. 79 c. 1 lett. b) CCNL 2022</t>
    </r>
    <r>
      <rPr>
        <sz val="10"/>
        <color indexed="8"/>
        <rFont val="Calibri"/>
        <family val="2"/>
      </rPr>
      <t xml:space="preserve"> Euro 84,50 per n. unità in servizio al 31.12.2018, quota una tantum annualità 2021 e 2022.</t>
    </r>
  </si>
  <si>
    <t>monte salari 2018</t>
  </si>
  <si>
    <t>0,22% monte salari 2018</t>
  </si>
  <si>
    <t>quota incremento fondo salario accessorio</t>
  </si>
  <si>
    <t>quota incremento fondo posizioni organizzative</t>
  </si>
  <si>
    <t>Calcolo incremento proporzionale annuale del fondo salario accessorio e delle posizioni organizzative</t>
  </si>
  <si>
    <r>
      <rPr>
        <b/>
        <sz val="10"/>
        <color indexed="8"/>
        <rFont val="Calibri"/>
        <family val="2"/>
      </rPr>
      <t xml:space="preserve">Art. 15 c. 3 CCNL 2022 </t>
    </r>
    <r>
      <rPr>
        <sz val="10"/>
        <color indexed="8"/>
        <rFont val="Calibri"/>
        <family val="2"/>
      </rPr>
      <t>Assegno ad personam riassorbile relativo al differenziale economico in godimento superiore a seguito di nuovo inquadramento per progressione verticale.</t>
    </r>
  </si>
  <si>
    <r>
      <rPr>
        <b/>
        <sz val="10"/>
        <color indexed="8"/>
        <rFont val="Calibri"/>
        <family val="2"/>
      </rPr>
      <t>Art. 79 c. 1 lett. b) CCNL 2022</t>
    </r>
    <r>
      <rPr>
        <sz val="10"/>
        <color indexed="8"/>
        <rFont val="Calibri"/>
        <family val="2"/>
      </rPr>
      <t xml:space="preserve"> Euro 84,50 per n. unità in servizio al 31.12.2018 con decorrenza dal 01.01.2021 (da calcolarsi per intero sulle unità in servizio).</t>
    </r>
  </si>
  <si>
    <t>fondo posizioni organizzative anno 2021</t>
  </si>
  <si>
    <t>fondo salario accessorio anno 2021</t>
  </si>
  <si>
    <r>
      <rPr>
        <b/>
        <sz val="10"/>
        <color indexed="8"/>
        <rFont val="Calibri"/>
        <family val="2"/>
      </rPr>
      <t>Art. 79 c. 2 lett. b) CCNL 2022</t>
    </r>
    <r>
      <rPr>
        <sz val="10"/>
        <color indexed="8"/>
        <rFont val="Calibri"/>
        <family val="2"/>
      </rPr>
      <t xml:space="preserve"> Un importo massimo corrispondente all’1,2 % su base annua, del monte salari dell’anno 1997, relativo al personale destinatario del presente CCNL.</t>
    </r>
  </si>
  <si>
    <r>
      <rPr>
        <b/>
        <sz val="10"/>
        <color indexed="8"/>
        <rFont val="Calibri"/>
        <family val="2"/>
      </rPr>
      <t xml:space="preserve">Art. 79 c. 2 lett. c) CCNL 2022 </t>
    </r>
    <r>
      <rPr>
        <sz val="10"/>
        <color indexed="8"/>
        <rFont val="Calibri"/>
        <family val="2"/>
      </rPr>
      <t>Risorse finalizzate ad adeguare le disponibilità del Fondo sulla base di scelte organizzative, gestionali e di politica retributiva degli enti, anche connesse ad assunzioni di personale a tempo determinato.</t>
    </r>
  </si>
  <si>
    <r>
      <rPr>
        <b/>
        <sz val="10"/>
        <color indexed="8"/>
        <rFont val="Calibri"/>
        <family val="2"/>
      </rPr>
      <t>DL 13/2023 art. 8 c. 3</t>
    </r>
    <r>
      <rPr>
        <sz val="10"/>
        <color indexed="8"/>
        <rFont val="Calibri"/>
        <family val="2"/>
      </rPr>
      <t xml:space="preserve"> incremento fino al 5% delle risorse stabili del fondo dell'anno 2016.</t>
    </r>
  </si>
  <si>
    <r>
      <rPr>
        <b/>
        <sz val="10"/>
        <color indexed="8"/>
        <rFont val="Calibri"/>
        <family val="2"/>
      </rPr>
      <t>Art. 80 c. 2 lett. a) CCNL 2022</t>
    </r>
    <r>
      <rPr>
        <sz val="10"/>
        <color indexed="8"/>
        <rFont val="Calibri"/>
        <family val="2"/>
      </rPr>
      <t xml:space="preserve"> Premi collegati alla performance organizzativa.</t>
    </r>
  </si>
  <si>
    <r>
      <rPr>
        <b/>
        <sz val="10"/>
        <color indexed="8"/>
        <rFont val="Calibri"/>
        <family val="2"/>
      </rPr>
      <t>Art. 80 c. 2 lett. b) CCNL 2022</t>
    </r>
    <r>
      <rPr>
        <sz val="10"/>
        <color indexed="8"/>
        <rFont val="Calibri"/>
        <family val="2"/>
      </rPr>
      <t xml:space="preserve"> Premi collegati alla performance individuale e progetti.</t>
    </r>
  </si>
  <si>
    <r>
      <t xml:space="preserve">Art. 80 c. 2 lett. d) CCNL 2022 </t>
    </r>
    <r>
      <rPr>
        <sz val="10"/>
        <color indexed="8"/>
        <rFont val="Calibri"/>
        <family val="2"/>
      </rPr>
      <t>Indennità di turno.</t>
    </r>
  </si>
  <si>
    <r>
      <t xml:space="preserve">Art. 80 c. 2 lett. d) CCNL 2022 </t>
    </r>
    <r>
      <rPr>
        <sz val="10"/>
        <color indexed="8"/>
        <rFont val="Calibri"/>
        <family val="2"/>
      </rPr>
      <t>Indennità di reperibilità.</t>
    </r>
  </si>
  <si>
    <r>
      <rPr>
        <b/>
        <sz val="10"/>
        <color indexed="8"/>
        <rFont val="Calibri"/>
        <family val="2"/>
      </rPr>
      <t>Art. 80 c. 2 lett. c) CCNL 2022, art. 70-bis</t>
    </r>
    <r>
      <rPr>
        <sz val="10"/>
        <color indexed="8"/>
        <rFont val="Calibri"/>
        <family val="2"/>
      </rPr>
      <t xml:space="preserve"> Indennità condizioni di lavoro, disagio.</t>
    </r>
  </si>
  <si>
    <r>
      <rPr>
        <b/>
        <sz val="10"/>
        <color indexed="8"/>
        <rFont val="Calibri"/>
        <family val="2"/>
      </rPr>
      <t>Art. 80 c. 2 lett. c) CCNL 2022, art. 70-bis</t>
    </r>
    <r>
      <rPr>
        <sz val="10"/>
        <color indexed="8"/>
        <rFont val="Calibri"/>
        <family val="2"/>
      </rPr>
      <t xml:space="preserve"> Indennità condizioni di lavoro, rischio.</t>
    </r>
  </si>
  <si>
    <r>
      <rPr>
        <b/>
        <sz val="10"/>
        <color indexed="8"/>
        <rFont val="Calibri"/>
        <family val="2"/>
      </rPr>
      <t>Art. 80 c. 2 lett. c) CCNL 2022, art. 70-bis</t>
    </r>
    <r>
      <rPr>
        <sz val="10"/>
        <color indexed="8"/>
        <rFont val="Calibri"/>
        <family val="2"/>
      </rPr>
      <t xml:space="preserve"> Indennità condizioni di lavoro, maneggio valori.</t>
    </r>
  </si>
  <si>
    <r>
      <t xml:space="preserve">Art. 80 c. 2 lett. d) CCNL 2022, art. 24 CCNL 14.09.2000 </t>
    </r>
    <r>
      <rPr>
        <sz val="10"/>
        <color indexed="8"/>
        <rFont val="Calibri"/>
        <family val="2"/>
      </rPr>
      <t>Indennità attività prestata in giorno festivo e maggiorazione oraria.</t>
    </r>
  </si>
  <si>
    <r>
      <t xml:space="preserve">Art. 80 c. 2 lett. e) CCNL 2022, art. 84 </t>
    </r>
    <r>
      <rPr>
        <sz val="10"/>
        <color indexed="8"/>
        <rFont val="Calibri"/>
        <family val="2"/>
      </rPr>
      <t>Compensi per specifiche responsabilità</t>
    </r>
  </si>
  <si>
    <r>
      <t xml:space="preserve">Art. 80 c. 2 lett. f) CCNL 2022, art. 97 </t>
    </r>
    <r>
      <rPr>
        <sz val="10"/>
        <color indexed="8"/>
        <rFont val="Calibri"/>
        <family val="2"/>
      </rPr>
      <t>Indennità di funzione categorie C e D</t>
    </r>
  </si>
  <si>
    <r>
      <rPr>
        <b/>
        <sz val="10"/>
        <color indexed="8"/>
        <rFont val="Calibri"/>
        <family val="2"/>
      </rPr>
      <t>Art. 80 c. 2 lett. f) CCNL 2022, art. 100</t>
    </r>
    <r>
      <rPr>
        <sz val="10"/>
        <color indexed="8"/>
        <rFont val="Calibri"/>
        <family val="2"/>
      </rPr>
      <t xml:space="preserve"> Indennità di servizio esterno</t>
    </r>
  </si>
  <si>
    <r>
      <rPr>
        <b/>
        <sz val="10"/>
        <color indexed="8"/>
        <rFont val="Calibri"/>
        <family val="2"/>
      </rPr>
      <t>Art. 80 c. 2 lett. h) CCNL 2022, art. 54 CCNL 14.09.2000</t>
    </r>
    <r>
      <rPr>
        <sz val="10"/>
        <color indexed="8"/>
        <rFont val="Calibri"/>
        <family val="2"/>
      </rPr>
      <t xml:space="preserve"> Compensi ai messi notificatori.</t>
    </r>
  </si>
  <si>
    <r>
      <rPr>
        <b/>
        <sz val="10"/>
        <color indexed="8"/>
        <rFont val="Calibri"/>
        <family val="2"/>
      </rPr>
      <t xml:space="preserve">Art. 80 c. 2 lett. i) CCNL 2022, art. 70-quater CCNL 2018 </t>
    </r>
    <r>
      <rPr>
        <sz val="10"/>
        <color indexed="8"/>
        <rFont val="Calibri"/>
        <family val="2"/>
      </rPr>
      <t>Compensi al personale delle case da gioco.</t>
    </r>
  </si>
  <si>
    <r>
      <rPr>
        <b/>
        <sz val="10"/>
        <color indexed="8"/>
        <rFont val="Calibri"/>
        <family val="2"/>
      </rPr>
      <t>Art. 80 c. 2 lett. g) CCNL 2022, art. 67 c. 3 lett c) CCNL 2018</t>
    </r>
    <r>
      <rPr>
        <sz val="10"/>
        <color indexed="8"/>
        <rFont val="Calibri"/>
        <family val="2"/>
      </rPr>
      <t xml:space="preserve"> Incentivazioni  per specifiche disposizioni di legge, incentivi per funzioni tecniche, art. 113 dlgs 50/2016, art. 76 dlgs 56/2017, per condono edilizio, indennità centralinisti non vedenti.</t>
    </r>
  </si>
  <si>
    <r>
      <rPr>
        <b/>
        <sz val="10"/>
        <color indexed="8"/>
        <rFont val="Calibri"/>
        <family val="2"/>
      </rPr>
      <t>Art. 80 c. 2 lett. g) CCNL 2022, art. 70-ter CCNL 2018</t>
    </r>
    <r>
      <rPr>
        <sz val="10"/>
        <color indexed="8"/>
        <rFont val="Calibri"/>
        <family val="2"/>
      </rPr>
      <t xml:space="preserve"> Incentivazioni  per specifiche disposizioni di legge, compensi ISTAT.</t>
    </r>
  </si>
  <si>
    <r>
      <rPr>
        <b/>
        <sz val="10"/>
        <color indexed="8"/>
        <rFont val="Calibri"/>
        <family val="2"/>
      </rPr>
      <t>Art. 80 c. 2 lett. h) CCNL 2022, art. 43 L. 449/1997</t>
    </r>
    <r>
      <rPr>
        <sz val="10"/>
        <color indexed="8"/>
        <rFont val="Calibri"/>
        <family val="2"/>
      </rPr>
      <t xml:space="preserve"> Incentivazioni  per specifiche disposizioni di legge, incentivi spese del giudizio.</t>
    </r>
  </si>
  <si>
    <r>
      <rPr>
        <b/>
        <sz val="10"/>
        <color indexed="8"/>
        <rFont val="Calibri"/>
        <family val="2"/>
      </rPr>
      <t xml:space="preserve">Art. 80 c. 2 lett. h) CCNL 2022, art. 1  c. 1091 legge 145/2018 Incentivazioni  per specifiche disposizioni di legge, </t>
    </r>
    <r>
      <rPr>
        <sz val="10"/>
        <color indexed="8"/>
        <rFont val="Calibri"/>
        <family val="2"/>
      </rPr>
      <t>i</t>
    </r>
    <r>
      <rPr>
        <sz val="10"/>
        <color indexed="8"/>
        <rFont val="Calibri"/>
        <family val="2"/>
      </rPr>
      <t>ncentivi legati alla riscossione degli accertamenti IMU e TARI.</t>
    </r>
  </si>
  <si>
    <r>
      <rPr>
        <b/>
        <sz val="10"/>
        <color indexed="8"/>
        <rFont val="Calibri"/>
        <family val="2"/>
      </rPr>
      <t xml:space="preserve">Art. 80 c. 2 lett. k) CCNL 2022, art. 82 c. 2, </t>
    </r>
    <r>
      <rPr>
        <sz val="10"/>
        <color indexed="8"/>
        <rFont val="Calibri"/>
        <family val="2"/>
      </rPr>
      <t>A</t>
    </r>
    <r>
      <rPr>
        <sz val="10"/>
        <color indexed="8"/>
        <rFont val="Calibri"/>
        <family val="2"/>
      </rPr>
      <t>ttuazione dei piani welfare.</t>
    </r>
  </si>
  <si>
    <t>Art. 80 c. 3 CCNL 2022 Verifica destinazione prevalente delle risorse variabili ai trattamenti economici del c. 2 lett. a), b), c), d), e) e f).</t>
  </si>
  <si>
    <t>Art. 80 c. 3 CCNL 2022 Verifica destinazione almeno del 30% delle risorse variabili ai trattamenti economici del c. 2 lett. b)</t>
  </si>
  <si>
    <r>
      <rPr>
        <b/>
        <sz val="10"/>
        <color indexed="8"/>
        <rFont val="Calibri"/>
        <family val="2"/>
      </rPr>
      <t xml:space="preserve">Art. 80 c. 1 CCNL 2022, art. 33 c. 4 lett. b) e c) CCNL 22.01.2004 </t>
    </r>
    <r>
      <rPr>
        <sz val="10"/>
        <color indexed="8"/>
        <rFont val="Calibri"/>
        <family val="2"/>
      </rPr>
      <t>Indennità di comparto.</t>
    </r>
  </si>
  <si>
    <r>
      <rPr>
        <b/>
        <sz val="10"/>
        <color indexed="8"/>
        <rFont val="Calibri"/>
        <family val="2"/>
      </rPr>
      <t>Art. 80 c. 1 CCNL 2022, art. 78 c. 3 lett b) CCNL 2022</t>
    </r>
    <r>
      <rPr>
        <sz val="10"/>
        <color indexed="8"/>
        <rFont val="Calibri"/>
        <family val="2"/>
      </rPr>
      <t xml:space="preserve"> Differenziale stipendiale storico non riassorbibile.</t>
    </r>
  </si>
  <si>
    <r>
      <rPr>
        <b/>
        <sz val="10"/>
        <color indexed="8"/>
        <rFont val="Calibri"/>
        <family val="2"/>
      </rPr>
      <t xml:space="preserve">Art. 80 c. 1 CCNL 2022, art. 14 CCNL 2022 </t>
    </r>
    <r>
      <rPr>
        <sz val="10"/>
        <color indexed="8"/>
        <rFont val="Calibri"/>
        <family val="2"/>
      </rPr>
      <t>Progressioni economiche orizzontali.</t>
    </r>
  </si>
  <si>
    <r>
      <rPr>
        <b/>
        <sz val="10"/>
        <color indexed="8"/>
        <rFont val="Calibri"/>
        <family val="2"/>
      </rPr>
      <t xml:space="preserve">Art. 80 c. 1 CCNL 2022, </t>
    </r>
    <r>
      <rPr>
        <sz val="10"/>
        <color indexed="8"/>
        <rFont val="Calibri"/>
        <family val="2"/>
      </rPr>
      <t>Somme non utilizzate negli esercizi precedenti (di parte stabile)</t>
    </r>
  </si>
  <si>
    <r>
      <rPr>
        <b/>
        <sz val="10"/>
        <color indexed="8"/>
        <rFont val="Calibri"/>
        <family val="2"/>
      </rPr>
      <t>Art. 80 c. 1 CCNL 2022, art. 31 c. 7 CCNL 14.09.2000, art. 6 CCNL 05.10.2001 - art. 68 c. 1 CCNL 21.05.2018</t>
    </r>
    <r>
      <rPr>
        <sz val="10"/>
        <color indexed="8"/>
        <rFont val="Calibri"/>
        <family val="2"/>
      </rPr>
      <t xml:space="preserve"> Incremento indennità personale educativo asili nido.</t>
    </r>
  </si>
  <si>
    <r>
      <rPr>
        <b/>
        <sz val="10"/>
        <color indexed="8"/>
        <rFont val="Calibri"/>
        <family val="2"/>
      </rPr>
      <t>Art. 80 c. 1 CCNL 2022, art. 37 c. 4 CCNL 06.07.1995 - art. 68 c. 1 CCNL 21.05.2018</t>
    </r>
    <r>
      <rPr>
        <sz val="10"/>
        <color indexed="8"/>
        <rFont val="Calibri"/>
        <family val="2"/>
      </rPr>
      <t xml:space="preserve"> Indennità ex VIII qualifica funzionale non titolare di posizione organizzativa.</t>
    </r>
  </si>
  <si>
    <r>
      <rPr>
        <b/>
        <sz val="10"/>
        <color indexed="8"/>
        <rFont val="Calibri"/>
        <family val="2"/>
      </rPr>
      <t xml:space="preserve">Legge 145 del 30.12.2018 art. 1 c. 1091 </t>
    </r>
    <r>
      <rPr>
        <sz val="10"/>
        <color indexed="8"/>
        <rFont val="Calibri"/>
        <family val="2"/>
      </rPr>
      <t>Incentivi legati alla riscossione degli accertamenti IMU e TARI.</t>
    </r>
  </si>
  <si>
    <r>
      <rPr>
        <b/>
        <sz val="10"/>
        <color indexed="8"/>
        <rFont val="Calibri"/>
        <family val="2"/>
      </rPr>
      <t>Legge 178/2020 art. 1 c. 870</t>
    </r>
    <r>
      <rPr>
        <sz val="10"/>
        <color indexed="8"/>
        <rFont val="Calibri"/>
        <family val="2"/>
      </rPr>
      <t xml:space="preserve"> Risparmi certificati sui buoni pasto non erogati anno 2020</t>
    </r>
    <r>
      <rPr>
        <sz val="10"/>
        <color indexed="8"/>
        <rFont val="Calibri"/>
        <family val="2"/>
      </rPr>
      <t>.</t>
    </r>
  </si>
  <si>
    <r>
      <rPr>
        <b/>
        <sz val="10"/>
        <color indexed="8"/>
        <rFont val="Calibri"/>
        <family val="2"/>
      </rPr>
      <t>ART. 15 c. 1 lett. K), ART. 16, COMMI 4, 5 e 6 DL 98/2011 - Art. 67 del CCNL del 21.05.2018 c. 3 lett. b)</t>
    </r>
    <r>
      <rPr>
        <sz val="10"/>
        <color indexed="8"/>
        <rFont val="Calibri"/>
        <family val="2"/>
      </rPr>
      <t xml:space="preserve"> Piani di razionalizzazione e riqualificazione della spesa.</t>
    </r>
  </si>
  <si>
    <t>Totale parziale risorse disponibili per il fondo anno corrente ai fini del confronto con il tetto complessivo del salario accessorio dell'anno 2016.</t>
  </si>
  <si>
    <t>Quota dell'indennità di comparto finanziata da bilancio</t>
  </si>
  <si>
    <t>Fondo posizioni e risultato Elevate Qualificazioni</t>
  </si>
  <si>
    <t>Fondo posizioni e risultato Elevate Qualificazioni anno 2016</t>
  </si>
  <si>
    <t>fondo posizioni e risultato Elevate Qualificazioni anno corrente</t>
  </si>
  <si>
    <t>fondo posizioni e risultato Elevate Qualificazioni anno 2018</t>
  </si>
  <si>
    <t>FONDO DEL SALARIO ACCESSORIO DEL COMPARTO ANNO 2023 DEL COMUNE DEL CONSORZIO VALLE DEL TEVERE</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</si>
</sst>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 € &quot;#,##0.00\ ;&quot;-€ &quot;#,##0.00\ ;&quot; € -&quot;#\ ;@\ "/>
    <numFmt numFmtId="173" formatCode="&quot;Sì&quot;;&quot;Sì&quot;;&quot;No&quot;"/>
    <numFmt numFmtId="174" formatCode="&quot;Vero&quot;;&quot;Vero&quot;;&quot;Falso&quot;"/>
    <numFmt numFmtId="175" formatCode="&quot;Attivo&quot;;&quot;Attivo&quot;;&quot;Inattivo&quot;"/>
    <numFmt numFmtId="176" formatCode="[$€-2]\ #.##000_);[Red]\([$€-2]\ #.##000\)"/>
    <numFmt numFmtId="177" formatCode="_-[$€-410]\ * #,##0.00_-;\-[$€-410]\ * #,##0.00_-;_-[$€-410]\ * &quot;-&quot;??_-;_-@_-"/>
    <numFmt numFmtId="178" formatCode="[$-410]dddd\ d\ mmmm\ yyyy"/>
    <numFmt numFmtId="179" formatCode="hh\.mm\.ss"/>
    <numFmt numFmtId="180" formatCode="_-* #,##0.00\ [$€-410]_-;\-* #,##0.00\ [$€-410]_-;_-* &quot;-&quot;??\ [$€-410]_-;_-@_-"/>
    <numFmt numFmtId="181" formatCode="&quot;Attivo&quot;;&quot;Attivo&quot;;&quot;Disattivo&quot;"/>
    <numFmt numFmtId="182" formatCode="_-* #,##0_-;\-* #,##0_-;_-* &quot;-&quot;??_-;_-@_-"/>
    <numFmt numFmtId="183" formatCode="0.0%"/>
  </numFmts>
  <fonts count="51">
    <font>
      <sz val="10"/>
      <name val="Arial"/>
      <family val="2"/>
    </font>
    <font>
      <sz val="11"/>
      <color indexed="8"/>
      <name val="Calibri"/>
      <family val="2"/>
    </font>
    <font>
      <sz val="10"/>
      <color indexed="8"/>
      <name val="Calibri"/>
      <family val="2"/>
    </font>
    <font>
      <b/>
      <sz val="10"/>
      <color indexed="8"/>
      <name val="Calibri"/>
      <family val="2"/>
    </font>
    <font>
      <sz val="10"/>
      <name val="Calibri"/>
      <family val="2"/>
    </font>
    <font>
      <b/>
      <sz val="10"/>
      <name val="Calibri"/>
      <family val="2"/>
    </font>
    <font>
      <i/>
      <sz val="10"/>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30"/>
      <name val="Arial"/>
      <family val="2"/>
    </font>
    <font>
      <u val="single"/>
      <sz val="10"/>
      <color indexed="25"/>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b/>
      <i/>
      <sz val="10"/>
      <color indexed="8"/>
      <name val="Calibri"/>
      <family val="2"/>
    </font>
    <font>
      <i/>
      <u val="single"/>
      <sz val="10"/>
      <color indexed="30"/>
      <name val="Arial"/>
      <family val="2"/>
    </font>
    <font>
      <b/>
      <i/>
      <sz val="10"/>
      <name val="Calibri"/>
      <family val="2"/>
    </font>
    <font>
      <i/>
      <sz val="10"/>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0"/>
      <color rgb="FF000000"/>
      <name val="Calibri"/>
      <family val="2"/>
    </font>
    <font>
      <i/>
      <sz val="10"/>
      <color rgb="FF000000"/>
      <name val="Calibri"/>
      <family val="2"/>
    </font>
    <font>
      <i/>
      <u val="single"/>
      <sz val="10"/>
      <color theme="1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00B0F0"/>
        <bgColor indexed="64"/>
      </patternFill>
    </fill>
    <fill>
      <patternFill patternType="solid">
        <fgColor rgb="FF92D050"/>
        <bgColor indexed="64"/>
      </patternFill>
    </fill>
    <fill>
      <patternFill patternType="solid">
        <fgColor rgb="FFFFFF00"/>
        <bgColor indexed="64"/>
      </patternFill>
    </fill>
    <fill>
      <patternFill patternType="solid">
        <fgColor rgb="FF0070C0"/>
        <bgColor indexed="64"/>
      </patternFill>
    </fill>
    <fill>
      <patternFill patternType="solid">
        <fgColor rgb="FF7030A0"/>
        <bgColor indexed="64"/>
      </patternFill>
    </fill>
    <fill>
      <patternFill patternType="solid">
        <fgColor rgb="FFFFC0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2" applyNumberFormat="0" applyFill="0" applyAlignment="0" applyProtection="0"/>
    <xf numFmtId="0" fontId="33" fillId="21" borderId="3"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1" fillId="0" borderId="0">
      <alignment/>
      <protection/>
    </xf>
    <xf numFmtId="0" fontId="36" fillId="28" borderId="1" applyNumberFormat="0" applyAlignment="0" applyProtection="0"/>
    <xf numFmtId="43" fontId="0" fillId="0" borderId="0" applyFill="0" applyBorder="0" applyAlignment="0" applyProtection="0"/>
    <xf numFmtId="41" fontId="0" fillId="0" borderId="0" applyFill="0" applyBorder="0" applyAlignment="0" applyProtection="0"/>
    <xf numFmtId="43" fontId="0" fillId="0" borderId="0" applyFill="0" applyBorder="0" applyAlignment="0" applyProtection="0"/>
    <xf numFmtId="0" fontId="37" fillId="29" borderId="0" applyNumberFormat="0" applyBorder="0" applyAlignment="0" applyProtection="0"/>
    <xf numFmtId="0" fontId="0" fillId="30" borderId="4" applyNumberFormat="0" applyFont="0" applyAlignment="0" applyProtection="0"/>
    <xf numFmtId="0" fontId="38" fillId="20" borderId="5" applyNumberFormat="0" applyAlignment="0" applyProtection="0"/>
    <xf numFmtId="9" fontId="0" fillId="0" borderId="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172" fontId="1" fillId="0" borderId="0">
      <alignment/>
      <protection/>
    </xf>
    <xf numFmtId="170" fontId="0" fillId="0" borderId="0" applyFill="0" applyBorder="0" applyAlignment="0" applyProtection="0"/>
  </cellStyleXfs>
  <cellXfs count="95">
    <xf numFmtId="0" fontId="0" fillId="0" borderId="0" xfId="0" applyAlignment="1">
      <alignment/>
    </xf>
    <xf numFmtId="0" fontId="2" fillId="0" borderId="0" xfId="44" applyFont="1" applyFill="1" applyBorder="1" applyAlignment="1">
      <alignment horizontal="left" vertical="top" wrapText="1"/>
      <protection/>
    </xf>
    <xf numFmtId="0" fontId="3" fillId="33" borderId="10" xfId="44" applyFont="1" applyFill="1" applyBorder="1" applyAlignment="1">
      <alignment horizontal="left" vertical="top" wrapText="1"/>
      <protection/>
    </xf>
    <xf numFmtId="177" fontId="3" fillId="33" borderId="10" xfId="44" applyNumberFormat="1" applyFont="1" applyFill="1" applyBorder="1" applyAlignment="1">
      <alignment horizontal="left" vertical="top" wrapText="1"/>
      <protection/>
    </xf>
    <xf numFmtId="0" fontId="3" fillId="0" borderId="10" xfId="44" applyFont="1" applyFill="1" applyBorder="1" applyAlignment="1">
      <alignment horizontal="left" vertical="top" wrapText="1"/>
      <protection/>
    </xf>
    <xf numFmtId="0" fontId="2" fillId="0" borderId="10" xfId="0" applyFont="1" applyBorder="1" applyAlignment="1">
      <alignment horizontal="left" vertical="top" wrapText="1"/>
    </xf>
    <xf numFmtId="171" fontId="4" fillId="0" borderId="10" xfId="63" applyNumberFormat="1" applyFont="1" applyBorder="1" applyAlignment="1" applyProtection="1">
      <alignment horizontal="left" vertical="top" wrapText="1"/>
      <protection locked="0"/>
    </xf>
    <xf numFmtId="0" fontId="2" fillId="0" borderId="10" xfId="44" applyFont="1" applyFill="1" applyBorder="1" applyAlignment="1">
      <alignment horizontal="left" vertical="top" wrapText="1"/>
      <protection/>
    </xf>
    <xf numFmtId="177" fontId="3" fillId="33" borderId="10" xfId="63" applyNumberFormat="1" applyFont="1" applyFill="1" applyBorder="1" applyAlignment="1" applyProtection="1">
      <alignment horizontal="left" vertical="top" wrapText="1"/>
      <protection/>
    </xf>
    <xf numFmtId="4" fontId="3" fillId="0" borderId="0" xfId="44" applyNumberFormat="1" applyFont="1" applyFill="1" applyBorder="1" applyAlignment="1">
      <alignment horizontal="left" vertical="top" wrapText="1"/>
      <protection/>
    </xf>
    <xf numFmtId="0" fontId="3" fillId="34" borderId="10" xfId="44" applyFont="1" applyFill="1" applyBorder="1" applyAlignment="1">
      <alignment horizontal="left" vertical="top" wrapText="1"/>
      <protection/>
    </xf>
    <xf numFmtId="177" fontId="3" fillId="34" borderId="10" xfId="44" applyNumberFormat="1" applyFont="1" applyFill="1" applyBorder="1" applyAlignment="1">
      <alignment horizontal="left" vertical="top" wrapText="1"/>
      <protection/>
    </xf>
    <xf numFmtId="177" fontId="2" fillId="0" borderId="10" xfId="63" applyNumberFormat="1" applyFont="1" applyFill="1" applyBorder="1" applyAlignment="1" applyProtection="1">
      <alignment horizontal="left" vertical="top" wrapText="1"/>
      <protection locked="0"/>
    </xf>
    <xf numFmtId="0" fontId="4" fillId="0" borderId="10" xfId="44" applyFont="1" applyFill="1" applyBorder="1" applyAlignment="1">
      <alignment horizontal="left" vertical="top" wrapText="1"/>
      <protection/>
    </xf>
    <xf numFmtId="0" fontId="2" fillId="0" borderId="11" xfId="44" applyFont="1" applyFill="1" applyBorder="1" applyAlignment="1">
      <alignment vertical="top" wrapText="1"/>
      <protection/>
    </xf>
    <xf numFmtId="0" fontId="3" fillId="0" borderId="0" xfId="44" applyFont="1" applyFill="1" applyBorder="1" applyAlignment="1">
      <alignment horizontal="left" vertical="top" wrapText="1"/>
      <protection/>
    </xf>
    <xf numFmtId="177" fontId="3" fillId="0" borderId="0" xfId="44" applyNumberFormat="1" applyFont="1" applyFill="1" applyBorder="1" applyAlignment="1">
      <alignment horizontal="left" vertical="top" wrapText="1"/>
      <protection/>
    </xf>
    <xf numFmtId="177" fontId="25" fillId="0" borderId="10" xfId="44" applyNumberFormat="1" applyFont="1" applyFill="1" applyBorder="1" applyAlignment="1">
      <alignment horizontal="left" vertical="top" wrapText="1"/>
      <protection/>
    </xf>
    <xf numFmtId="0" fontId="48" fillId="0" borderId="0" xfId="0" applyFont="1" applyBorder="1" applyAlignment="1">
      <alignment horizontal="left" vertical="top" wrapText="1"/>
    </xf>
    <xf numFmtId="0" fontId="3" fillId="23" borderId="10" xfId="44" applyFont="1" applyFill="1" applyBorder="1" applyAlignment="1">
      <alignment horizontal="left" vertical="top" wrapText="1"/>
      <protection/>
    </xf>
    <xf numFmtId="177" fontId="3" fillId="23" borderId="10" xfId="44" applyNumberFormat="1" applyFont="1" applyFill="1" applyBorder="1" applyAlignment="1">
      <alignment horizontal="left" vertical="top" wrapText="1"/>
      <protection/>
    </xf>
    <xf numFmtId="177" fontId="2" fillId="0" borderId="10" xfId="44" applyNumberFormat="1" applyFont="1" applyFill="1" applyBorder="1" applyAlignment="1" applyProtection="1">
      <alignment horizontal="left" vertical="top" wrapText="1"/>
      <protection locked="0"/>
    </xf>
    <xf numFmtId="177" fontId="3" fillId="35" borderId="10" xfId="44" applyNumberFormat="1" applyFont="1" applyFill="1" applyBorder="1" applyAlignment="1">
      <alignment horizontal="left" vertical="top" wrapText="1"/>
      <protection/>
    </xf>
    <xf numFmtId="0" fontId="48" fillId="35" borderId="10" xfId="0" applyFont="1" applyFill="1" applyBorder="1" applyAlignment="1">
      <alignment horizontal="left" vertical="top" wrapText="1"/>
    </xf>
    <xf numFmtId="0" fontId="3" fillId="36" borderId="10" xfId="44" applyFont="1" applyFill="1" applyBorder="1" applyAlignment="1">
      <alignment horizontal="left" vertical="top" wrapText="1"/>
      <protection/>
    </xf>
    <xf numFmtId="177" fontId="3" fillId="36" borderId="10" xfId="44" applyNumberFormat="1" applyFont="1" applyFill="1" applyBorder="1" applyAlignment="1">
      <alignment horizontal="left" vertical="top" wrapText="1"/>
      <protection/>
    </xf>
    <xf numFmtId="177" fontId="3" fillId="36" borderId="10" xfId="63" applyNumberFormat="1" applyFont="1" applyFill="1" applyBorder="1" applyAlignment="1" applyProtection="1">
      <alignment horizontal="left" vertical="top" wrapText="1"/>
      <protection/>
    </xf>
    <xf numFmtId="0" fontId="3" fillId="37" borderId="10" xfId="44" applyFont="1" applyFill="1" applyBorder="1" applyAlignment="1">
      <alignment horizontal="left" vertical="top" wrapText="1"/>
      <protection/>
    </xf>
    <xf numFmtId="177" fontId="3" fillId="37" borderId="10" xfId="44" applyNumberFormat="1" applyFont="1" applyFill="1" applyBorder="1" applyAlignment="1">
      <alignment horizontal="left" vertical="top" wrapText="1"/>
      <protection/>
    </xf>
    <xf numFmtId="0" fontId="4" fillId="0" borderId="0" xfId="0" applyFont="1" applyAlignment="1">
      <alignment horizontal="left" vertical="top" wrapText="1"/>
    </xf>
    <xf numFmtId="0" fontId="3" fillId="0" borderId="10" xfId="0" applyFont="1" applyBorder="1" applyAlignment="1">
      <alignment horizontal="left" vertical="top" wrapText="1"/>
    </xf>
    <xf numFmtId="177" fontId="3" fillId="37" borderId="10" xfId="63" applyNumberFormat="1" applyFont="1" applyFill="1" applyBorder="1" applyAlignment="1" applyProtection="1">
      <alignment horizontal="left" vertical="top" wrapText="1"/>
      <protection/>
    </xf>
    <xf numFmtId="0" fontId="3" fillId="25" borderId="10" xfId="44" applyFont="1" applyFill="1" applyBorder="1" applyAlignment="1">
      <alignment horizontal="left" vertical="top" wrapText="1"/>
      <protection/>
    </xf>
    <xf numFmtId="177" fontId="3" fillId="25" borderId="10" xfId="44" applyNumberFormat="1" applyFont="1" applyFill="1" applyBorder="1" applyAlignment="1">
      <alignment horizontal="left" vertical="top" wrapText="1"/>
      <protection/>
    </xf>
    <xf numFmtId="177" fontId="3" fillId="0" borderId="10" xfId="63" applyNumberFormat="1" applyFont="1" applyFill="1" applyBorder="1" applyAlignment="1" applyProtection="1">
      <alignment horizontal="left" vertical="top" wrapText="1"/>
      <protection/>
    </xf>
    <xf numFmtId="177" fontId="3" fillId="25" borderId="10" xfId="63" applyNumberFormat="1" applyFont="1" applyFill="1" applyBorder="1" applyAlignment="1" applyProtection="1">
      <alignment horizontal="left" vertical="top" wrapText="1"/>
      <protection/>
    </xf>
    <xf numFmtId="172" fontId="2" fillId="0" borderId="0" xfId="63" applyFont="1" applyFill="1" applyBorder="1" applyAlignment="1" applyProtection="1">
      <alignment horizontal="left" vertical="top" wrapText="1"/>
      <protection/>
    </xf>
    <xf numFmtId="177" fontId="2" fillId="0" borderId="0" xfId="44" applyNumberFormat="1" applyFont="1" applyFill="1" applyBorder="1" applyAlignment="1">
      <alignment horizontal="left" vertical="top" wrapText="1"/>
      <protection/>
    </xf>
    <xf numFmtId="0" fontId="3" fillId="0" borderId="12" xfId="44" applyFont="1" applyFill="1" applyBorder="1" applyAlignment="1" applyProtection="1">
      <alignment vertical="top" wrapText="1"/>
      <protection locked="0"/>
    </xf>
    <xf numFmtId="172" fontId="2" fillId="0" borderId="0" xfId="63" applyFont="1">
      <alignment/>
      <protection/>
    </xf>
    <xf numFmtId="0" fontId="25" fillId="0" borderId="13" xfId="44" applyFont="1" applyFill="1" applyBorder="1" applyAlignment="1">
      <alignment vertical="top" wrapText="1"/>
      <protection/>
    </xf>
    <xf numFmtId="0" fontId="6" fillId="0" borderId="10" xfId="44" applyFont="1" applyFill="1" applyBorder="1" applyAlignment="1">
      <alignment horizontal="left" vertical="top" wrapText="1"/>
      <protection/>
    </xf>
    <xf numFmtId="177" fontId="6" fillId="0" borderId="10" xfId="44" applyNumberFormat="1" applyFont="1" applyFill="1" applyBorder="1" applyAlignment="1">
      <alignment horizontal="left" vertical="top" wrapText="1"/>
      <protection/>
    </xf>
    <xf numFmtId="0" fontId="49" fillId="0" borderId="10" xfId="0" applyFont="1" applyBorder="1" applyAlignment="1">
      <alignment horizontal="left" vertical="top" wrapText="1"/>
    </xf>
    <xf numFmtId="0" fontId="2" fillId="0" borderId="10" xfId="0" applyFont="1" applyBorder="1" applyAlignment="1">
      <alignment horizontal="left" vertical="top" wrapText="1"/>
    </xf>
    <xf numFmtId="0" fontId="2" fillId="0" borderId="14" xfId="0" applyFont="1" applyBorder="1" applyAlignment="1">
      <alignment horizontal="left" vertical="top" wrapText="1"/>
    </xf>
    <xf numFmtId="0" fontId="2" fillId="0" borderId="10" xfId="44" applyFont="1" applyFill="1" applyBorder="1" applyAlignment="1">
      <alignment horizontal="left" vertical="top" wrapText="1"/>
      <protection/>
    </xf>
    <xf numFmtId="172" fontId="1" fillId="0" borderId="0" xfId="63">
      <alignment/>
      <protection/>
    </xf>
    <xf numFmtId="180" fontId="2" fillId="0" borderId="0" xfId="44" applyNumberFormat="1" applyFont="1" applyFill="1" applyBorder="1" applyAlignment="1">
      <alignment horizontal="left" vertical="top" wrapText="1"/>
      <protection/>
    </xf>
    <xf numFmtId="177" fontId="2" fillId="0" borderId="10" xfId="63" applyNumberFormat="1" applyFont="1" applyBorder="1" applyAlignment="1" applyProtection="1">
      <alignment horizontal="left" vertical="top" wrapText="1"/>
      <protection locked="0"/>
    </xf>
    <xf numFmtId="172" fontId="2" fillId="0" borderId="0" xfId="44" applyNumberFormat="1" applyFont="1" applyFill="1" applyBorder="1" applyAlignment="1">
      <alignment horizontal="left" vertical="top" wrapText="1"/>
      <protection/>
    </xf>
    <xf numFmtId="182" fontId="0" fillId="0" borderId="0" xfId="46" applyNumberFormat="1" applyFill="1" applyBorder="1" applyAlignment="1">
      <alignment horizontal="left" vertical="top" wrapText="1"/>
    </xf>
    <xf numFmtId="182" fontId="2" fillId="0" borderId="0" xfId="44" applyNumberFormat="1" applyFont="1" applyFill="1" applyBorder="1" applyAlignment="1">
      <alignment horizontal="left" vertical="top" wrapText="1"/>
      <protection/>
    </xf>
    <xf numFmtId="177" fontId="50" fillId="0" borderId="0" xfId="36" applyNumberFormat="1" applyFont="1" applyFill="1" applyBorder="1" applyAlignment="1">
      <alignment horizontal="left" vertical="top" wrapText="1"/>
    </xf>
    <xf numFmtId="44" fontId="2" fillId="0" borderId="0" xfId="44" applyNumberFormat="1" applyFont="1" applyFill="1" applyBorder="1" applyAlignment="1">
      <alignment horizontal="left" vertical="top" wrapText="1"/>
      <protection/>
    </xf>
    <xf numFmtId="177" fontId="2" fillId="0" borderId="10" xfId="44" applyNumberFormat="1" applyFont="1" applyBorder="1" applyAlignment="1" applyProtection="1">
      <alignment horizontal="left" vertical="top" wrapText="1"/>
      <protection locked="0"/>
    </xf>
    <xf numFmtId="0" fontId="4" fillId="0" borderId="0" xfId="0" applyFont="1" applyAlignment="1">
      <alignment horizontal="left" vertical="top"/>
    </xf>
    <xf numFmtId="0" fontId="4" fillId="0" borderId="10" xfId="0" applyFont="1" applyBorder="1" applyAlignment="1">
      <alignment horizontal="left" vertical="top"/>
    </xf>
    <xf numFmtId="177" fontId="4" fillId="0" borderId="10" xfId="0" applyNumberFormat="1" applyFont="1" applyBorder="1" applyAlignment="1">
      <alignment horizontal="left" vertical="top"/>
    </xf>
    <xf numFmtId="0" fontId="5" fillId="0" borderId="10" xfId="0" applyFont="1" applyBorder="1" applyAlignment="1">
      <alignment horizontal="left" vertical="top"/>
    </xf>
    <xf numFmtId="14" fontId="4" fillId="0" borderId="10" xfId="0" applyNumberFormat="1" applyFont="1" applyBorder="1" applyAlignment="1">
      <alignment horizontal="left" vertical="top"/>
    </xf>
    <xf numFmtId="177" fontId="27" fillId="0" borderId="10" xfId="0" applyNumberFormat="1" applyFont="1" applyBorder="1" applyAlignment="1">
      <alignment horizontal="left" vertical="top"/>
    </xf>
    <xf numFmtId="172" fontId="2" fillId="0" borderId="10" xfId="63" applyFont="1" applyBorder="1">
      <alignment/>
      <protection/>
    </xf>
    <xf numFmtId="172" fontId="25" fillId="0" borderId="10" xfId="63" applyFont="1" applyBorder="1">
      <alignment/>
      <protection/>
    </xf>
    <xf numFmtId="172" fontId="3" fillId="0" borderId="10" xfId="63" applyFont="1" applyBorder="1">
      <alignment/>
      <protection/>
    </xf>
    <xf numFmtId="172" fontId="2" fillId="0" borderId="10" xfId="63" applyFont="1" applyBorder="1" applyProtection="1">
      <alignment/>
      <protection locked="0"/>
    </xf>
    <xf numFmtId="43" fontId="4" fillId="0" borderId="10" xfId="46" applyFont="1" applyBorder="1" applyAlignment="1" applyProtection="1">
      <alignment/>
      <protection locked="0"/>
    </xf>
    <xf numFmtId="171" fontId="4" fillId="0" borderId="10" xfId="63" applyNumberFormat="1" applyFont="1" applyFill="1" applyBorder="1" applyAlignment="1" applyProtection="1">
      <alignment horizontal="left" vertical="top" wrapText="1"/>
      <protection locked="0"/>
    </xf>
    <xf numFmtId="177" fontId="28" fillId="0" borderId="10" xfId="0" applyNumberFormat="1" applyFont="1" applyBorder="1" applyAlignment="1">
      <alignment horizontal="left" vertical="top"/>
    </xf>
    <xf numFmtId="172" fontId="6" fillId="0" borderId="10" xfId="63" applyFont="1" applyBorder="1">
      <alignment/>
      <protection/>
    </xf>
    <xf numFmtId="177" fontId="6" fillId="0" borderId="10" xfId="63" applyNumberFormat="1" applyFont="1" applyFill="1" applyBorder="1" applyAlignment="1" applyProtection="1">
      <alignment horizontal="left" vertical="top" wrapText="1"/>
      <protection locked="0"/>
    </xf>
    <xf numFmtId="4" fontId="4" fillId="0" borderId="0" xfId="0" applyNumberFormat="1" applyFont="1" applyAlignment="1">
      <alignment horizontal="left" vertical="top"/>
    </xf>
    <xf numFmtId="0" fontId="6" fillId="0" borderId="10" xfId="44" applyFont="1" applyBorder="1" applyAlignment="1">
      <alignment horizontal="left" vertical="top" wrapText="1"/>
      <protection/>
    </xf>
    <xf numFmtId="172" fontId="2" fillId="0" borderId="10" xfId="63" applyFont="1" applyBorder="1" applyProtection="1">
      <alignment/>
      <protection/>
    </xf>
    <xf numFmtId="0" fontId="25" fillId="0" borderId="10" xfId="44" applyFont="1" applyBorder="1" applyAlignment="1">
      <alignment horizontal="left" vertical="top" wrapText="1"/>
      <protection/>
    </xf>
    <xf numFmtId="172" fontId="4" fillId="0" borderId="0" xfId="0" applyNumberFormat="1" applyFont="1" applyAlignment="1">
      <alignment horizontal="left" vertical="top"/>
    </xf>
    <xf numFmtId="0" fontId="27" fillId="35" borderId="10" xfId="0" applyFont="1" applyFill="1" applyBorder="1" applyAlignment="1">
      <alignment horizontal="left" vertical="top"/>
    </xf>
    <xf numFmtId="172" fontId="25" fillId="35" borderId="10" xfId="63" applyFont="1" applyFill="1" applyBorder="1">
      <alignment/>
      <protection/>
    </xf>
    <xf numFmtId="177" fontId="6" fillId="0" borderId="10" xfId="63" applyNumberFormat="1" applyFont="1" applyFill="1" applyBorder="1" applyAlignment="1" applyProtection="1">
      <alignment horizontal="left" vertical="top" wrapText="1"/>
      <protection/>
    </xf>
    <xf numFmtId="171" fontId="4" fillId="0" borderId="10" xfId="63" applyNumberFormat="1" applyFont="1" applyBorder="1" applyAlignment="1" applyProtection="1">
      <alignment horizontal="left" vertical="top" wrapText="1"/>
      <protection/>
    </xf>
    <xf numFmtId="0" fontId="2" fillId="0" borderId="10" xfId="44" applyFont="1" applyBorder="1" applyAlignment="1">
      <alignment horizontal="left" vertical="top" wrapText="1"/>
      <protection/>
    </xf>
    <xf numFmtId="172" fontId="2" fillId="0" borderId="10" xfId="63" applyFont="1" applyBorder="1" applyProtection="1">
      <alignment/>
      <protection locked="0"/>
    </xf>
    <xf numFmtId="0" fontId="3" fillId="0" borderId="10" xfId="0" applyFont="1" applyFill="1" applyBorder="1" applyAlignment="1">
      <alignment horizontal="left" vertical="top" wrapText="1"/>
    </xf>
    <xf numFmtId="0" fontId="2" fillId="0" borderId="14" xfId="0" applyFont="1" applyFill="1" applyBorder="1" applyAlignment="1">
      <alignment horizontal="left" vertical="top" wrapText="1"/>
    </xf>
    <xf numFmtId="10" fontId="28" fillId="0" borderId="10" xfId="52" applyNumberFormat="1" applyFont="1" applyFill="1" applyBorder="1" applyAlignment="1" applyProtection="1">
      <alignment horizontal="right" vertical="top" wrapText="1"/>
      <protection/>
    </xf>
    <xf numFmtId="0" fontId="27" fillId="38" borderId="10" xfId="0" applyFont="1" applyFill="1" applyBorder="1" applyAlignment="1">
      <alignment horizontal="left" vertical="top"/>
    </xf>
    <xf numFmtId="172" fontId="25" fillId="38" borderId="10" xfId="63" applyFont="1" applyFill="1" applyBorder="1">
      <alignment/>
      <protection/>
    </xf>
    <xf numFmtId="0" fontId="49" fillId="0" borderId="10" xfId="44" applyFont="1" applyBorder="1" applyAlignment="1">
      <alignment horizontal="left" vertical="top" wrapText="1"/>
      <protection/>
    </xf>
    <xf numFmtId="0" fontId="49" fillId="0" borderId="0" xfId="44" applyFont="1" applyBorder="1" applyAlignment="1">
      <alignment horizontal="left" vertical="top" wrapText="1"/>
      <protection/>
    </xf>
    <xf numFmtId="177" fontId="6" fillId="0" borderId="0" xfId="63" applyNumberFormat="1" applyFont="1" applyFill="1" applyBorder="1" applyAlignment="1" applyProtection="1">
      <alignment horizontal="left" vertical="top" wrapText="1"/>
      <protection locked="0"/>
    </xf>
    <xf numFmtId="0" fontId="3" fillId="0" borderId="13" xfId="44" applyFont="1" applyFill="1" applyBorder="1" applyAlignment="1" applyProtection="1">
      <alignment horizontal="center" vertical="top" wrapText="1"/>
      <protection locked="0"/>
    </xf>
    <xf numFmtId="0" fontId="3" fillId="0" borderId="15" xfId="44" applyFont="1" applyFill="1" applyBorder="1" applyAlignment="1" applyProtection="1">
      <alignment horizontal="center" vertical="top" wrapText="1"/>
      <protection locked="0"/>
    </xf>
    <xf numFmtId="0" fontId="5" fillId="22" borderId="10" xfId="0" applyFont="1" applyFill="1" applyBorder="1" applyAlignment="1">
      <alignment horizontal="center" vertical="top"/>
    </xf>
    <xf numFmtId="0" fontId="5" fillId="34" borderId="10" xfId="0" applyFont="1" applyFill="1" applyBorder="1" applyAlignment="1">
      <alignment horizontal="center" vertical="top"/>
    </xf>
    <xf numFmtId="0" fontId="5" fillId="23" borderId="10" xfId="0" applyFont="1" applyFill="1" applyBorder="1" applyAlignment="1" applyProtection="1">
      <alignment horizontal="center" vertical="top"/>
      <protection/>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xcel Built-in Normal" xfId="44"/>
    <cellStyle name="Input" xfId="45"/>
    <cellStyle name="Comma" xfId="46"/>
    <cellStyle name="Comma [0]" xfId="47"/>
    <cellStyle name="Migliaia 2" xfId="48"/>
    <cellStyle name="Neutrale"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armignaniconsulenza.com/" TargetMode="External" /></Relationships>
</file>

<file path=xl/worksheets/sheet1.xml><?xml version="1.0" encoding="utf-8"?>
<worksheet xmlns="http://schemas.openxmlformats.org/spreadsheetml/2006/main" xmlns:r="http://schemas.openxmlformats.org/officeDocument/2006/relationships">
  <dimension ref="A1:F102"/>
  <sheetViews>
    <sheetView tabSelected="1" zoomScale="180" zoomScaleNormal="180" zoomScalePageLayoutView="0" workbookViewId="0" topLeftCell="A75">
      <selection activeCell="B45" sqref="B45"/>
    </sheetView>
  </sheetViews>
  <sheetFormatPr defaultColWidth="13.57421875" defaultRowHeight="12.75"/>
  <cols>
    <col min="1" max="1" width="85.8515625" style="1" customWidth="1"/>
    <col min="2" max="2" width="13.8515625" style="37" customWidth="1"/>
    <col min="3" max="3" width="12.140625" style="1" customWidth="1"/>
    <col min="4" max="16384" width="13.421875" style="1" customWidth="1"/>
  </cols>
  <sheetData>
    <row r="1" spans="1:2" ht="13.5">
      <c r="A1" s="90" t="s">
        <v>126</v>
      </c>
      <c r="B1" s="91"/>
    </row>
    <row r="2" spans="1:2" ht="13.5">
      <c r="A2" s="38"/>
      <c r="B2" s="38"/>
    </row>
    <row r="3" spans="1:2" ht="15">
      <c r="A3" s="2" t="s">
        <v>7</v>
      </c>
      <c r="B3" s="3" t="s">
        <v>0</v>
      </c>
    </row>
    <row r="4" spans="1:2" ht="15">
      <c r="A4" s="4" t="s">
        <v>68</v>
      </c>
      <c r="B4" s="6">
        <v>58083.82233827</v>
      </c>
    </row>
    <row r="5" spans="1:2" ht="45">
      <c r="A5" s="4" t="s">
        <v>69</v>
      </c>
      <c r="B5" s="6">
        <v>0</v>
      </c>
    </row>
    <row r="6" spans="1:2" ht="30">
      <c r="A6" s="4" t="s">
        <v>70</v>
      </c>
      <c r="B6" s="6">
        <v>0</v>
      </c>
    </row>
    <row r="7" spans="1:2" ht="30">
      <c r="A7" s="4" t="s">
        <v>71</v>
      </c>
      <c r="B7" s="6">
        <v>0</v>
      </c>
    </row>
    <row r="8" spans="1:4" ht="60">
      <c r="A8" s="44" t="s">
        <v>72</v>
      </c>
      <c r="B8" s="67">
        <v>0</v>
      </c>
      <c r="D8" s="47"/>
    </row>
    <row r="9" spans="1:2" ht="30">
      <c r="A9" s="44" t="s">
        <v>73</v>
      </c>
      <c r="B9" s="6">
        <v>0</v>
      </c>
    </row>
    <row r="10" spans="1:2" ht="30">
      <c r="A10" s="46" t="s">
        <v>74</v>
      </c>
      <c r="B10" s="6">
        <v>0</v>
      </c>
    </row>
    <row r="11" spans="1:2" ht="45">
      <c r="A11" s="4" t="s">
        <v>75</v>
      </c>
      <c r="B11" s="6">
        <v>0</v>
      </c>
    </row>
    <row r="12" spans="1:2" ht="15">
      <c r="A12" s="4" t="s">
        <v>76</v>
      </c>
      <c r="B12" s="6">
        <v>0</v>
      </c>
    </row>
    <row r="13" spans="1:2" ht="56.25" customHeight="1">
      <c r="A13" s="5" t="s">
        <v>17</v>
      </c>
      <c r="B13" s="6">
        <v>0</v>
      </c>
    </row>
    <row r="14" spans="1:2" ht="30">
      <c r="A14" s="7" t="s">
        <v>18</v>
      </c>
      <c r="B14" s="6">
        <v>0</v>
      </c>
    </row>
    <row r="15" spans="1:2" ht="34.5" customHeight="1">
      <c r="A15" s="46" t="s">
        <v>55</v>
      </c>
      <c r="B15" s="6">
        <v>0</v>
      </c>
    </row>
    <row r="16" spans="1:2" ht="30">
      <c r="A16" s="46" t="s">
        <v>85</v>
      </c>
      <c r="B16" s="6">
        <v>1394.25</v>
      </c>
    </row>
    <row r="17" spans="1:2" ht="30">
      <c r="A17" s="46" t="s">
        <v>67</v>
      </c>
      <c r="B17" s="6">
        <v>0</v>
      </c>
    </row>
    <row r="18" spans="1:2" ht="15">
      <c r="A18" s="46" t="s">
        <v>63</v>
      </c>
      <c r="B18" s="6">
        <v>20.799999999999955</v>
      </c>
    </row>
    <row r="19" spans="1:2" ht="15">
      <c r="A19" s="46" t="s">
        <v>64</v>
      </c>
      <c r="B19" s="6">
        <v>0</v>
      </c>
    </row>
    <row r="20" spans="1:4" ht="15">
      <c r="A20" s="2" t="s">
        <v>8</v>
      </c>
      <c r="B20" s="8">
        <f>SUM(B4:B12)-B13-B14-B15+B16+B17+B18+B19</f>
        <v>59498.872338270005</v>
      </c>
      <c r="C20" s="9"/>
      <c r="D20" s="48"/>
    </row>
    <row r="21" spans="2:3" ht="13.5">
      <c r="B21" s="1"/>
      <c r="C21" s="9"/>
    </row>
    <row r="22" spans="1:2" ht="15">
      <c r="A22" s="10" t="s">
        <v>12</v>
      </c>
      <c r="B22" s="11" t="s">
        <v>0</v>
      </c>
    </row>
    <row r="23" spans="1:2" ht="30">
      <c r="A23" s="46" t="s">
        <v>36</v>
      </c>
      <c r="B23" s="12">
        <v>0</v>
      </c>
    </row>
    <row r="24" spans="1:2" ht="57" customHeight="1">
      <c r="A24" s="13" t="s">
        <v>19</v>
      </c>
      <c r="B24" s="6">
        <v>0</v>
      </c>
    </row>
    <row r="25" spans="1:2" ht="45">
      <c r="A25" s="44" t="s">
        <v>21</v>
      </c>
      <c r="B25" s="12">
        <v>0</v>
      </c>
    </row>
    <row r="26" spans="1:2" ht="30">
      <c r="A26" s="46" t="s">
        <v>22</v>
      </c>
      <c r="B26" s="12">
        <v>0</v>
      </c>
    </row>
    <row r="27" spans="1:2" ht="15">
      <c r="A27" s="46" t="s">
        <v>23</v>
      </c>
      <c r="B27" s="12">
        <v>0</v>
      </c>
    </row>
    <row r="28" spans="1:4" ht="30">
      <c r="A28" s="80" t="s">
        <v>88</v>
      </c>
      <c r="B28" s="6">
        <v>0</v>
      </c>
      <c r="D28" s="39"/>
    </row>
    <row r="29" spans="1:3" ht="45">
      <c r="A29" s="80" t="s">
        <v>24</v>
      </c>
      <c r="B29" s="6">
        <v>0</v>
      </c>
      <c r="C29" s="14"/>
    </row>
    <row r="30" spans="1:2" ht="30">
      <c r="A30" s="80" t="s">
        <v>89</v>
      </c>
      <c r="B30" s="12">
        <v>0</v>
      </c>
    </row>
    <row r="31" spans="1:2" ht="15">
      <c r="A31" s="10" t="s">
        <v>11</v>
      </c>
      <c r="B31" s="11">
        <f>SUM(B23:B30)</f>
        <v>0</v>
      </c>
    </row>
    <row r="32" spans="1:2" ht="13.5">
      <c r="A32" s="15"/>
      <c r="B32" s="16"/>
    </row>
    <row r="33" spans="1:2" ht="15">
      <c r="A33" s="74" t="s">
        <v>58</v>
      </c>
      <c r="B33" s="17" t="s">
        <v>0</v>
      </c>
    </row>
    <row r="34" spans="1:2" ht="30">
      <c r="A34" s="41" t="s">
        <v>120</v>
      </c>
      <c r="B34" s="42">
        <f>B20-B6-B7-B16-B19+B31-B18</f>
        <v>58083.82233827</v>
      </c>
    </row>
    <row r="35" spans="1:2" ht="15">
      <c r="A35" s="43" t="s">
        <v>59</v>
      </c>
      <c r="B35" s="42">
        <f>IF('Calcolo limite'!B33&gt;0,0,'Calcolo limite'!B33)</f>
        <v>0</v>
      </c>
    </row>
    <row r="36" spans="1:2" ht="13.5">
      <c r="A36" s="18"/>
      <c r="B36" s="16"/>
    </row>
    <row r="37" spans="1:2" ht="15">
      <c r="A37" s="19" t="s">
        <v>9</v>
      </c>
      <c r="B37" s="20" t="s">
        <v>0</v>
      </c>
    </row>
    <row r="38" spans="1:4" ht="43.5" customHeight="1">
      <c r="A38" s="46" t="s">
        <v>29</v>
      </c>
      <c r="B38" s="12">
        <v>0</v>
      </c>
      <c r="D38" s="47"/>
    </row>
    <row r="39" spans="1:4" ht="30">
      <c r="A39" s="46" t="s">
        <v>119</v>
      </c>
      <c r="B39" s="21">
        <v>0</v>
      </c>
      <c r="D39" s="47"/>
    </row>
    <row r="40" spans="1:4" ht="41.25" customHeight="1">
      <c r="A40" s="46" t="s">
        <v>30</v>
      </c>
      <c r="B40" s="12">
        <v>0</v>
      </c>
      <c r="D40" s="47"/>
    </row>
    <row r="41" spans="1:4" ht="15">
      <c r="A41" s="46" t="s">
        <v>52</v>
      </c>
      <c r="B41" s="12">
        <v>0</v>
      </c>
      <c r="D41" s="47"/>
    </row>
    <row r="42" spans="1:2" ht="30">
      <c r="A42" s="46" t="s">
        <v>31</v>
      </c>
      <c r="B42" s="12">
        <v>0</v>
      </c>
    </row>
    <row r="43" spans="1:2" ht="30">
      <c r="A43" s="46" t="s">
        <v>25</v>
      </c>
      <c r="B43" s="21">
        <v>0</v>
      </c>
    </row>
    <row r="44" spans="1:2" ht="15">
      <c r="A44" s="46" t="s">
        <v>114</v>
      </c>
      <c r="B44" s="12">
        <v>36750</v>
      </c>
    </row>
    <row r="45" spans="1:2" ht="15">
      <c r="A45" s="46" t="s">
        <v>117</v>
      </c>
      <c r="B45" s="12">
        <v>0</v>
      </c>
    </row>
    <row r="46" spans="1:2" ht="15">
      <c r="A46" s="7" t="s">
        <v>118</v>
      </c>
      <c r="B46" s="12">
        <v>0</v>
      </c>
    </row>
    <row r="47" spans="1:2" ht="15">
      <c r="A47" s="7" t="s">
        <v>60</v>
      </c>
      <c r="B47" s="12">
        <v>0</v>
      </c>
    </row>
    <row r="48" spans="1:2" ht="15">
      <c r="A48" s="46" t="s">
        <v>56</v>
      </c>
      <c r="B48" s="12">
        <v>0</v>
      </c>
    </row>
    <row r="49" spans="1:2" ht="30">
      <c r="A49" s="46" t="s">
        <v>65</v>
      </c>
      <c r="B49" s="79">
        <f>'Calcolo limite'!B43</f>
        <v>854.5771888702748</v>
      </c>
    </row>
    <row r="50" spans="1:2" ht="15">
      <c r="A50" s="46" t="s">
        <v>78</v>
      </c>
      <c r="B50" s="6">
        <f>1394.25*2</f>
        <v>2788.5</v>
      </c>
    </row>
    <row r="51" spans="1:2" ht="30">
      <c r="A51" s="46" t="s">
        <v>77</v>
      </c>
      <c r="B51" s="6">
        <v>854.5771888702748</v>
      </c>
    </row>
    <row r="52" spans="1:2" ht="15">
      <c r="A52" s="46" t="s">
        <v>90</v>
      </c>
      <c r="B52" s="6">
        <v>0</v>
      </c>
    </row>
    <row r="53" spans="1:2" ht="15">
      <c r="A53" s="19" t="s">
        <v>10</v>
      </c>
      <c r="B53" s="20">
        <f>SUM(B38:B52)</f>
        <v>41247.654377740546</v>
      </c>
    </row>
    <row r="55" spans="1:2" ht="15">
      <c r="A55" s="23" t="s">
        <v>20</v>
      </c>
      <c r="B55" s="22">
        <f>B20+B31+B53+B35</f>
        <v>100746.52671601056</v>
      </c>
    </row>
    <row r="57" spans="1:2" ht="15">
      <c r="A57" s="24" t="s">
        <v>13</v>
      </c>
      <c r="B57" s="25" t="s">
        <v>0</v>
      </c>
    </row>
    <row r="58" spans="1:4" ht="15">
      <c r="A58" s="46" t="s">
        <v>113</v>
      </c>
      <c r="B58" s="55">
        <f>534.852500000005+5000</f>
        <v>5534.8525000000045</v>
      </c>
      <c r="D58" s="47"/>
    </row>
    <row r="59" spans="1:4" ht="15">
      <c r="A59" s="46" t="s">
        <v>111</v>
      </c>
      <c r="B59" s="55">
        <v>13956.520000000002</v>
      </c>
      <c r="D59" s="47"/>
    </row>
    <row r="60" spans="1:4" ht="15">
      <c r="A60" s="46" t="s">
        <v>112</v>
      </c>
      <c r="B60" s="55">
        <v>0</v>
      </c>
      <c r="D60" s="47"/>
    </row>
    <row r="61" spans="1:4" ht="30">
      <c r="A61" s="46" t="s">
        <v>84</v>
      </c>
      <c r="B61" s="55">
        <v>0</v>
      </c>
      <c r="D61" s="47"/>
    </row>
    <row r="62" spans="1:4" ht="30">
      <c r="A62" s="46" t="s">
        <v>115</v>
      </c>
      <c r="B62" s="12">
        <v>0</v>
      </c>
      <c r="D62" s="47"/>
    </row>
    <row r="63" spans="1:4" ht="30">
      <c r="A63" s="46" t="s">
        <v>116</v>
      </c>
      <c r="B63" s="12">
        <v>0</v>
      </c>
      <c r="D63" s="50"/>
    </row>
    <row r="64" spans="1:2" ht="15">
      <c r="A64" s="24" t="s">
        <v>14</v>
      </c>
      <c r="B64" s="26">
        <f>SUM(B58:B63)</f>
        <v>19491.372500000005</v>
      </c>
    </row>
    <row r="66" spans="1:2" ht="15">
      <c r="A66" s="27" t="s">
        <v>1</v>
      </c>
      <c r="B66" s="28" t="s">
        <v>0</v>
      </c>
    </row>
    <row r="67" spans="1:2" ht="15">
      <c r="A67" s="44" t="s">
        <v>91</v>
      </c>
      <c r="B67" s="12">
        <v>0</v>
      </c>
    </row>
    <row r="68" spans="1:4" ht="15">
      <c r="A68" s="44" t="s">
        <v>92</v>
      </c>
      <c r="B68" s="12">
        <f>44505.1542160106+B44</f>
        <v>81255.15421601059</v>
      </c>
      <c r="C68" s="29"/>
      <c r="D68" s="47"/>
    </row>
    <row r="69" spans="1:4" ht="15">
      <c r="A69" s="44" t="s">
        <v>95</v>
      </c>
      <c r="B69" s="12">
        <v>0</v>
      </c>
      <c r="C69" s="29"/>
      <c r="D69" s="47"/>
    </row>
    <row r="70" spans="1:6" ht="15">
      <c r="A70" s="44" t="s">
        <v>96</v>
      </c>
      <c r="B70" s="49">
        <v>0</v>
      </c>
      <c r="C70" s="29"/>
      <c r="D70" s="47"/>
      <c r="E70" s="51"/>
      <c r="F70" s="52"/>
    </row>
    <row r="71" spans="1:4" ht="15">
      <c r="A71" s="44" t="s">
        <v>97</v>
      </c>
      <c r="B71" s="49">
        <v>0</v>
      </c>
      <c r="C71" s="29"/>
      <c r="D71" s="47"/>
    </row>
    <row r="72" spans="1:3" ht="15">
      <c r="A72" s="30" t="s">
        <v>93</v>
      </c>
      <c r="B72" s="49">
        <v>0</v>
      </c>
      <c r="C72" s="29"/>
    </row>
    <row r="73" spans="1:3" ht="15">
      <c r="A73" s="30" t="s">
        <v>94</v>
      </c>
      <c r="B73" s="49">
        <v>0</v>
      </c>
      <c r="C73" s="29"/>
    </row>
    <row r="74" spans="1:3" ht="15">
      <c r="A74" s="82" t="s">
        <v>98</v>
      </c>
      <c r="B74" s="49">
        <v>0</v>
      </c>
      <c r="C74" s="29"/>
    </row>
    <row r="75" spans="1:3" ht="15">
      <c r="A75" s="30" t="s">
        <v>99</v>
      </c>
      <c r="B75" s="49">
        <v>0</v>
      </c>
      <c r="C75" s="29"/>
    </row>
    <row r="76" spans="1:4" ht="15">
      <c r="A76" s="30" t="s">
        <v>100</v>
      </c>
      <c r="B76" s="12">
        <v>0</v>
      </c>
      <c r="C76" s="29"/>
      <c r="D76" s="47"/>
    </row>
    <row r="77" spans="1:4" ht="15">
      <c r="A77" s="46" t="s">
        <v>101</v>
      </c>
      <c r="B77" s="49">
        <v>0</v>
      </c>
      <c r="C77" s="29"/>
      <c r="D77" s="47"/>
    </row>
    <row r="78" spans="1:3" ht="30">
      <c r="A78" s="45" t="s">
        <v>104</v>
      </c>
      <c r="B78" s="12">
        <v>0</v>
      </c>
      <c r="C78" s="29"/>
    </row>
    <row r="79" spans="1:3" ht="15">
      <c r="A79" s="45" t="s">
        <v>105</v>
      </c>
      <c r="B79" s="12">
        <v>0</v>
      </c>
      <c r="C79" s="29"/>
    </row>
    <row r="80" spans="1:3" ht="15">
      <c r="A80" s="83" t="s">
        <v>102</v>
      </c>
      <c r="B80" s="12">
        <v>0</v>
      </c>
      <c r="C80" s="29"/>
    </row>
    <row r="81" spans="1:3" ht="15">
      <c r="A81" s="45" t="s">
        <v>103</v>
      </c>
      <c r="B81" s="12">
        <v>0</v>
      </c>
      <c r="C81" s="29"/>
    </row>
    <row r="82" spans="1:3" ht="15">
      <c r="A82" s="45" t="s">
        <v>108</v>
      </c>
      <c r="B82" s="12">
        <v>0</v>
      </c>
      <c r="C82" s="29"/>
    </row>
    <row r="83" spans="1:3" ht="30">
      <c r="A83" s="46" t="s">
        <v>106</v>
      </c>
      <c r="B83" s="12">
        <v>0</v>
      </c>
      <c r="C83" s="29"/>
    </row>
    <row r="84" spans="1:4" ht="30">
      <c r="A84" s="46" t="s">
        <v>107</v>
      </c>
      <c r="B84" s="12">
        <f>B45</f>
        <v>0</v>
      </c>
      <c r="C84" s="29"/>
      <c r="D84" s="47"/>
    </row>
    <row r="85" spans="1:2" ht="15">
      <c r="A85" s="27" t="s">
        <v>15</v>
      </c>
      <c r="B85" s="31">
        <f>SUM(B67:B84)</f>
        <v>81255.15421601059</v>
      </c>
    </row>
    <row r="87" spans="1:2" ht="30">
      <c r="A87" s="41" t="s">
        <v>109</v>
      </c>
      <c r="B87" s="84">
        <f>IF(B28=0,0,SUM(B67:B76)/((B23+B25+B38+B39+B43+B28+B29+B42)))</f>
        <v>0</v>
      </c>
    </row>
    <row r="88" spans="1:2" ht="15">
      <c r="A88" s="41" t="s">
        <v>110</v>
      </c>
      <c r="B88" s="84">
        <f>IF(B28=0,0,B68/((B23+B25+B38+B39+B43+B28+B29+B42)))</f>
        <v>0</v>
      </c>
    </row>
    <row r="90" spans="1:2" ht="15">
      <c r="A90" s="32" t="s">
        <v>2</v>
      </c>
      <c r="B90" s="33" t="s">
        <v>0</v>
      </c>
    </row>
    <row r="91" spans="1:4" ht="15">
      <c r="A91" s="4" t="s">
        <v>6</v>
      </c>
      <c r="B91" s="34">
        <f>B55</f>
        <v>100746.52671601056</v>
      </c>
      <c r="D91" s="54"/>
    </row>
    <row r="92" spans="1:2" ht="15">
      <c r="A92" s="4" t="s">
        <v>3</v>
      </c>
      <c r="B92" s="34">
        <f>B64+B85</f>
        <v>100746.52671601059</v>
      </c>
    </row>
    <row r="93" spans="1:2" ht="15">
      <c r="A93" s="32" t="s">
        <v>4</v>
      </c>
      <c r="B93" s="35">
        <f>B91-B92</f>
        <v>0</v>
      </c>
    </row>
    <row r="95" spans="1:2" ht="15">
      <c r="A95" s="40" t="s">
        <v>5</v>
      </c>
      <c r="B95" s="17" t="s">
        <v>0</v>
      </c>
    </row>
    <row r="96" spans="1:3" ht="15">
      <c r="A96" s="41" t="s">
        <v>16</v>
      </c>
      <c r="B96" s="70">
        <v>5000</v>
      </c>
      <c r="C96" s="36"/>
    </row>
    <row r="97" spans="1:2" ht="15">
      <c r="A97" s="41" t="s">
        <v>122</v>
      </c>
      <c r="B97" s="70">
        <v>32941</v>
      </c>
    </row>
    <row r="98" spans="1:2" ht="13.5" customHeight="1">
      <c r="A98" s="72" t="s">
        <v>66</v>
      </c>
      <c r="B98" s="78">
        <f>'Calcolo limite'!B44</f>
        <v>484.6552111297255</v>
      </c>
    </row>
    <row r="99" spans="1:2" ht="13.5" customHeight="1">
      <c r="A99" s="87" t="s">
        <v>121</v>
      </c>
      <c r="B99" s="70">
        <v>1471.08</v>
      </c>
    </row>
    <row r="100" spans="1:2" ht="13.5" customHeight="1">
      <c r="A100" s="88"/>
      <c r="B100" s="89"/>
    </row>
    <row r="102" ht="13.5">
      <c r="A102" s="53" t="s">
        <v>48</v>
      </c>
    </row>
  </sheetData>
  <sheetProtection password="DE17" sheet="1"/>
  <mergeCells count="1">
    <mergeCell ref="A1:B1"/>
  </mergeCells>
  <hyperlinks>
    <hyperlink ref="A102" r:id="rId1" display="www.carmignaniconsulenza.com"/>
  </hyperlinks>
  <printOptions/>
  <pageMargins left="0.25" right="0.25"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44"/>
  <sheetViews>
    <sheetView zoomScale="130" zoomScaleNormal="130" zoomScalePageLayoutView="0" workbookViewId="0" topLeftCell="A1">
      <selection activeCell="F11" sqref="F11"/>
    </sheetView>
  </sheetViews>
  <sheetFormatPr defaultColWidth="8.8515625" defaultRowHeight="12.75"/>
  <cols>
    <col min="1" max="1" width="69.140625" style="56" customWidth="1"/>
    <col min="2" max="2" width="16.7109375" style="56" customWidth="1"/>
    <col min="3" max="3" width="8.8515625" style="56" customWidth="1"/>
    <col min="4" max="4" width="11.140625" style="56" bestFit="1" customWidth="1"/>
    <col min="5" max="5" width="11.421875" style="56" bestFit="1" customWidth="1"/>
    <col min="6" max="16384" width="8.8515625" style="56" customWidth="1"/>
  </cols>
  <sheetData>
    <row r="1" spans="1:2" ht="13.5">
      <c r="A1" s="93" t="s">
        <v>51</v>
      </c>
      <c r="B1" s="93"/>
    </row>
    <row r="2" spans="1:2" ht="13.5">
      <c r="A2" s="57" t="s">
        <v>32</v>
      </c>
      <c r="B2" s="73">
        <f>'Fondo comparto'!B34</f>
        <v>58083.82233827</v>
      </c>
    </row>
    <row r="3" spans="1:2" ht="13.5">
      <c r="A3" s="60" t="s">
        <v>124</v>
      </c>
      <c r="B3" s="73">
        <f>'Fondo comparto'!B97</f>
        <v>32941</v>
      </c>
    </row>
    <row r="4" spans="1:2" ht="13.5">
      <c r="A4" s="57" t="s">
        <v>53</v>
      </c>
      <c r="B4" s="65">
        <v>0</v>
      </c>
    </row>
    <row r="5" spans="1:2" ht="13.5">
      <c r="A5" s="57" t="s">
        <v>44</v>
      </c>
      <c r="B5" s="65">
        <v>63000</v>
      </c>
    </row>
    <row r="6" spans="1:2" ht="13.5">
      <c r="A6" s="57" t="s">
        <v>45</v>
      </c>
      <c r="B6" s="73">
        <f>'Fondo comparto'!B96</f>
        <v>5000</v>
      </c>
    </row>
    <row r="7" spans="1:2" ht="13.5">
      <c r="A7" s="57" t="s">
        <v>46</v>
      </c>
      <c r="B7" s="65">
        <v>0</v>
      </c>
    </row>
    <row r="8" spans="1:2" ht="13.5">
      <c r="A8" s="61" t="s">
        <v>26</v>
      </c>
      <c r="B8" s="63">
        <f>SUM(B2:B7)</f>
        <v>159024.82233827</v>
      </c>
    </row>
    <row r="9" spans="1:2" ht="13.5">
      <c r="A9" s="57" t="s">
        <v>40</v>
      </c>
      <c r="B9" s="65">
        <v>58083.82233827</v>
      </c>
    </row>
    <row r="10" spans="1:2" ht="13.5">
      <c r="A10" s="60" t="s">
        <v>123</v>
      </c>
      <c r="B10" s="65">
        <v>32941</v>
      </c>
    </row>
    <row r="11" spans="1:2" ht="13.5">
      <c r="A11" s="57" t="s">
        <v>54</v>
      </c>
      <c r="B11" s="65">
        <v>0</v>
      </c>
    </row>
    <row r="12" spans="1:2" ht="13.5">
      <c r="A12" s="57" t="s">
        <v>41</v>
      </c>
      <c r="B12" s="65">
        <v>63000</v>
      </c>
    </row>
    <row r="13" spans="1:2" ht="13.5">
      <c r="A13" s="57" t="s">
        <v>42</v>
      </c>
      <c r="B13" s="65">
        <v>5000</v>
      </c>
    </row>
    <row r="14" spans="1:2" ht="13.5">
      <c r="A14" s="57" t="s">
        <v>43</v>
      </c>
      <c r="B14" s="65">
        <v>0</v>
      </c>
    </row>
    <row r="15" spans="1:2" ht="13.5">
      <c r="A15" s="61" t="s">
        <v>33</v>
      </c>
      <c r="B15" s="63">
        <f>SUM(B9:B14)</f>
        <v>159024.82233827</v>
      </c>
    </row>
    <row r="17" spans="1:2" ht="13.5">
      <c r="A17" s="92" t="s">
        <v>50</v>
      </c>
      <c r="B17" s="92"/>
    </row>
    <row r="18" spans="1:2" ht="13.5">
      <c r="A18" s="57" t="s">
        <v>39</v>
      </c>
      <c r="B18" s="65">
        <v>0</v>
      </c>
    </row>
    <row r="19" spans="1:2" ht="13.5">
      <c r="A19" s="60" t="s">
        <v>125</v>
      </c>
      <c r="B19" s="65">
        <v>0</v>
      </c>
    </row>
    <row r="20" spans="1:2" ht="13.5">
      <c r="A20" s="61" t="s">
        <v>28</v>
      </c>
      <c r="B20" s="63">
        <f>SUM(B18:B19)</f>
        <v>0</v>
      </c>
    </row>
    <row r="21" spans="1:2" ht="13.5">
      <c r="A21" s="58" t="s">
        <v>34</v>
      </c>
      <c r="B21" s="66">
        <v>0</v>
      </c>
    </row>
    <row r="22" spans="1:2" ht="13.5">
      <c r="A22" s="68" t="s">
        <v>27</v>
      </c>
      <c r="B22" s="69">
        <f>IF(B21=0,0,B20/B21)</f>
        <v>0</v>
      </c>
    </row>
    <row r="23" spans="1:2" ht="13.5">
      <c r="A23" s="57" t="s">
        <v>32</v>
      </c>
      <c r="B23" s="73">
        <f>'Fondo comparto'!B55</f>
        <v>100746.52671601056</v>
      </c>
    </row>
    <row r="24" spans="1:2" ht="13.5">
      <c r="A24" s="60" t="s">
        <v>124</v>
      </c>
      <c r="B24" s="73">
        <f>'Fondo comparto'!B97+'Fondo comparto'!B98</f>
        <v>33425.65521112973</v>
      </c>
    </row>
    <row r="25" spans="1:4" ht="13.5">
      <c r="A25" s="61" t="s">
        <v>26</v>
      </c>
      <c r="B25" s="63">
        <f>SUM(B23:B24)</f>
        <v>134172.18192714028</v>
      </c>
      <c r="D25" s="71"/>
    </row>
    <row r="26" spans="1:2" ht="13.5">
      <c r="A26" s="58" t="s">
        <v>35</v>
      </c>
      <c r="B26" s="66">
        <v>0</v>
      </c>
    </row>
    <row r="27" spans="1:2" ht="13.5">
      <c r="A27" s="68" t="s">
        <v>37</v>
      </c>
      <c r="B27" s="69">
        <f>IF(B26=0,0,B25/B26)</f>
        <v>0</v>
      </c>
    </row>
    <row r="28" spans="1:2" ht="13.5">
      <c r="A28" s="58" t="s">
        <v>38</v>
      </c>
      <c r="B28" s="62">
        <f>IF(B26&lt;=B21,0,B22-B27)</f>
        <v>0</v>
      </c>
    </row>
    <row r="29" spans="1:2" ht="13.5">
      <c r="A29" s="57" t="s">
        <v>47</v>
      </c>
      <c r="B29" s="62">
        <f>B28*B26</f>
        <v>0</v>
      </c>
    </row>
    <row r="30" spans="1:2" ht="13.5">
      <c r="A30" s="59" t="s">
        <v>49</v>
      </c>
      <c r="B30" s="64">
        <f>IF(B29&lt;0,0,B29)</f>
        <v>0</v>
      </c>
    </row>
    <row r="31" spans="1:2" ht="13.5">
      <c r="A31" s="59" t="s">
        <v>57</v>
      </c>
      <c r="B31" s="64">
        <f>IF(B30=0,B15,B15+B30)</f>
        <v>159024.82233827</v>
      </c>
    </row>
    <row r="32" ht="13.5">
      <c r="D32" s="75"/>
    </row>
    <row r="33" spans="1:4" ht="13.5">
      <c r="A33" s="76" t="s">
        <v>61</v>
      </c>
      <c r="B33" s="77">
        <f>B15-B8</f>
        <v>0</v>
      </c>
      <c r="D33" s="75"/>
    </row>
    <row r="34" spans="1:4" ht="13.5">
      <c r="A34" s="75"/>
      <c r="B34" s="75"/>
      <c r="D34" s="75"/>
    </row>
    <row r="35" spans="1:4" ht="13.5">
      <c r="A35" s="85" t="s">
        <v>62</v>
      </c>
      <c r="B35" s="86">
        <f>B30</f>
        <v>0</v>
      </c>
      <c r="D35" s="75"/>
    </row>
    <row r="38" spans="1:2" ht="13.5">
      <c r="A38" s="94" t="s">
        <v>83</v>
      </c>
      <c r="B38" s="94"/>
    </row>
    <row r="39" spans="1:2" ht="13.5">
      <c r="A39" s="57" t="s">
        <v>79</v>
      </c>
      <c r="B39" s="65">
        <v>608742</v>
      </c>
    </row>
    <row r="40" spans="1:2" ht="13.5">
      <c r="A40" s="57" t="s">
        <v>80</v>
      </c>
      <c r="B40" s="65">
        <f>B39*0.22%</f>
        <v>1339.2324</v>
      </c>
    </row>
    <row r="41" spans="1:2" ht="13.5">
      <c r="A41" s="57" t="s">
        <v>86</v>
      </c>
      <c r="B41" s="81">
        <v>32941</v>
      </c>
    </row>
    <row r="42" spans="1:2" ht="13.5">
      <c r="A42" s="57" t="s">
        <v>87</v>
      </c>
      <c r="B42" s="81">
        <v>58083.82233827</v>
      </c>
    </row>
    <row r="43" spans="1:2" ht="13.5">
      <c r="A43" s="59" t="s">
        <v>81</v>
      </c>
      <c r="B43" s="64">
        <f>IF(B42=0,0,(B40*(B42/(B41+B42))))</f>
        <v>854.5771888702748</v>
      </c>
    </row>
    <row r="44" spans="1:2" ht="13.5">
      <c r="A44" s="59" t="s">
        <v>82</v>
      </c>
      <c r="B44" s="64">
        <f>IF(B41=0,0,(B40*(B41/(B41+B42))))</f>
        <v>484.6552111297255</v>
      </c>
    </row>
  </sheetData>
  <sheetProtection password="DE17" sheet="1"/>
  <mergeCells count="3">
    <mergeCell ref="A17:B17"/>
    <mergeCell ref="A1:B1"/>
    <mergeCell ref="A38:B38"/>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cp:lastPrinted>2023-01-12T08:19:45Z</cp:lastPrinted>
  <dcterms:created xsi:type="dcterms:W3CDTF">2016-01-27T18:04:16Z</dcterms:created>
  <dcterms:modified xsi:type="dcterms:W3CDTF">2023-05-25T07:19:33Z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